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0" windowWidth="20730" windowHeight="7965" activeTab="0"/>
  </bookViews>
  <sheets>
    <sheet name="Input sheet" sheetId="7" r:id="rId1"/>
    <sheet name="house on rent (3)" sheetId="5" state="hidden" r:id="rId2"/>
    <sheet name="scenarios" sheetId="2" state="hidden" r:id="rId3"/>
    <sheet name="Loan Amortization Schedule" sheetId="4" state="hidden" r:id="rId4"/>
    <sheet name="house on rent" sheetId="1" state="hidden" r:id="rId5"/>
    <sheet name="Sheet1" sheetId="6" state="hidden" r:id="rId6"/>
  </sheets>
  <externalReferences>
    <externalReference r:id="rId9"/>
  </externalReferences>
  <definedNames>
    <definedName name="Beg_Bal" localSheetId="3">'Loan Amortization Schedule'!$C$18:$C$497</definedName>
    <definedName name="Beg_Bal">'scenarios'!$D$7:$D$343</definedName>
    <definedName name="Cum_Int">'Loan Amortization Schedule'!$J$18:$J$497</definedName>
    <definedName name="Data">'Loan Amortization Schedule'!$A$18:$J$497</definedName>
    <definedName name="End_Bal" localSheetId="3">'Loan Amortization Schedule'!$I$18:$I$497</definedName>
    <definedName name="End_Bal">'[1]Loan Amortization Schedule'!$I$18:$I$497</definedName>
    <definedName name="Extra_Pay">'Loan Amortization Schedule'!$E$18:$E$497</definedName>
    <definedName name="Full_Print">'Loan Amortization Schedule'!$A$1:$J$497</definedName>
    <definedName name="Header_Row" localSheetId="3">ROW('Loan Amortization Schedule'!$17:$17)</definedName>
    <definedName name="Header_Row">ROW('[1]Loan Amortization Schedule'!$17:$17)</definedName>
    <definedName name="Int">'Loan Amortization Schedule'!$H$18:$H$497</definedName>
    <definedName name="Interest_Rate" localSheetId="3">'Loan Amortization Schedule'!$D$6</definedName>
    <definedName name="Interest_Rate">'[1]Loan Amortization Schedule'!$D$6</definedName>
    <definedName name="Last_Row" localSheetId="3">IF('Loan Amortization Schedule'!Values_Entered,'Loan Amortization Schedule'!Header_Row+'Loan Amortization Schedule'!Number_of_Payments,'Loan Amortization Schedule'!Header_Row)</definedName>
    <definedName name="Last_Row">IF(Values_Entered,Header_Row+Number_of_Payments,Header_Row)</definedName>
    <definedName name="Loan_Amount" localSheetId="3">'Loan Amortization Schedule'!$D$5</definedName>
    <definedName name="Loan_Amount">'[1]Loan Amortization Schedule'!$D$5</definedName>
    <definedName name="Loan_Start" localSheetId="3">'Loan Amortization Schedule'!$D$9</definedName>
    <definedName name="Loan_Start">'[1]Loan Amortization Schedule'!$D$9</definedName>
    <definedName name="Loan_Years" localSheetId="3">'Loan Amortization Schedule'!$D$7</definedName>
    <definedName name="Loan_Years">'[1]Loan Amortization Schedule'!$D$7</definedName>
    <definedName name="Num_Pmt_Per_Year" localSheetId="3">'Loan Amortization Schedule'!$D$8</definedName>
    <definedName name="Num_Pmt_Per_Year">'scenarios'!$E$8</definedName>
    <definedName name="Number_of_Payments" localSheetId="3">MATCH(0.01,'Loan Amortization Schedule'!End_Bal,-1)+1</definedName>
    <definedName name="Number_of_Payments">MATCH(0.01,End_Bal,-1)+1</definedName>
    <definedName name="Pay_Date">'Loan Amortization Schedule'!$B$18:$B$497</definedName>
    <definedName name="Pay_Num" localSheetId="3">'Loan Amortization Schedule'!$A$18:$A$497</definedName>
    <definedName name="Pay_Num">'scenarios'!$B$18:$B$497</definedName>
    <definedName name="Payment_Date" localSheetId="1">#N/A</definedName>
    <definedName name="Payment_Date">DATE(YEAR('Loan Amortization Schedule'!Loan_Start),MONTH('Loan Amortization Schedule'!Loan_Start)+PAYMENT_NUMBER,DAY('Loan Amortization Schedule'!Loan_Start))</definedName>
    <definedName name="Princ">'Loan Amortization Schedule'!$G$18:$G$497</definedName>
    <definedName name="_xlnm.Print_Area" localSheetId="3">'Loan Amortization Schedule'!$A$1:$J$197</definedName>
    <definedName name="Print_Area_Reset" localSheetId="1">#N/A</definedName>
    <definedName name="Print_Area_Reset">OFFSET(Full_Print,0,0,'Loan Amortization Schedule'!Last_Row)</definedName>
    <definedName name="Sched_Pay">'Loan Amortization Schedule'!$D$18:$D$497</definedName>
    <definedName name="Scheduled_Extra_Payments">'Loan Amortization Schedule'!$D$10</definedName>
    <definedName name="Scheduled_Interest_Rate">'Loan Amortization Schedule'!$D$6</definedName>
    <definedName name="Scheduled_Monthly_Payment">'Loan Amortization Schedule'!$J$5</definedName>
    <definedName name="Total_Interest">'Loan Amortization Schedule'!$J$9</definedName>
    <definedName name="Total_Pay">'Loan Amortization Schedule'!$F$18:$F$497</definedName>
    <definedName name="Values_Entered" localSheetId="3">IF('Loan Amortization Schedule'!Loan_Amount*'Loan Amortization Schedule'!Interest_Rate*'Loan Amortization Schedule'!Loan_Years*'Loan Amortization Schedule'!Loan_Start&gt;0,1,0)</definedName>
    <definedName name="Values_Entered">IF(Loan_Amount*Interest_Rate*Loan_Years*Loan_Start&gt;0,1,0)</definedName>
    <definedName name="_xlnm.Print_Titles" localSheetId="3">'Loan Amortization Schedule'!$14:$17</definedName>
  </definedNames>
  <calcPr calcId="145621"/>
</workbook>
</file>

<file path=xl/sharedStrings.xml><?xml version="1.0" encoding="utf-8"?>
<sst xmlns="http://schemas.openxmlformats.org/spreadsheetml/2006/main" count="522" uniqueCount="209">
  <si>
    <t>Flat cost</t>
  </si>
  <si>
    <t>Loan</t>
  </si>
  <si>
    <t>EMI</t>
  </si>
  <si>
    <t>Interior work done on possession</t>
  </si>
  <si>
    <t>rent paid in 1st year (11 months)</t>
  </si>
  <si>
    <t>rent paid in 3 year  (11 months)</t>
  </si>
  <si>
    <t>rent paid in 2nd year (11 months)</t>
  </si>
  <si>
    <t>rent paid for 4th year (3 months)</t>
  </si>
  <si>
    <t>property tax paid after possession (30 years) assuming 7K pa and increasing at 6% pa</t>
  </si>
  <si>
    <t>property tax</t>
  </si>
  <si>
    <t>rent</t>
  </si>
  <si>
    <t>earning @12%</t>
  </si>
  <si>
    <t>earning self payment @ 12%</t>
  </si>
  <si>
    <t>overall on rent</t>
  </si>
  <si>
    <t>savings from emi</t>
  </si>
  <si>
    <t>benefit</t>
  </si>
  <si>
    <t>tax benefits availed on interest for 15 yrs</t>
  </si>
  <si>
    <t>Interest</t>
  </si>
  <si>
    <t>Tax saved</t>
  </si>
  <si>
    <t>total money saved/made from sale/tax benefits</t>
  </si>
  <si>
    <t>total money lost/paid over 30 years</t>
  </si>
  <si>
    <t>Total benefit</t>
  </si>
  <si>
    <t>maintenance work for 30 years (assuming 3 L spend every 7 years)</t>
  </si>
  <si>
    <t>Sno.</t>
  </si>
  <si>
    <t>a</t>
  </si>
  <si>
    <t>p</t>
  </si>
  <si>
    <t>n</t>
  </si>
  <si>
    <t>i</t>
  </si>
  <si>
    <t>b</t>
  </si>
  <si>
    <t>c</t>
  </si>
  <si>
    <t>d</t>
  </si>
  <si>
    <t>e</t>
  </si>
  <si>
    <t>f</t>
  </si>
  <si>
    <t>h</t>
  </si>
  <si>
    <t>g</t>
  </si>
  <si>
    <t>j</t>
  </si>
  <si>
    <t>k</t>
  </si>
  <si>
    <t>l</t>
  </si>
  <si>
    <t>m</t>
  </si>
  <si>
    <t>o</t>
  </si>
  <si>
    <t>q</t>
  </si>
  <si>
    <t>r</t>
  </si>
  <si>
    <t>s</t>
  </si>
  <si>
    <t>Details</t>
  </si>
  <si>
    <t>Cost</t>
  </si>
  <si>
    <t>Total payment done on loan (c + e)</t>
  </si>
  <si>
    <t>total payment done on flat (b+f)</t>
  </si>
  <si>
    <t>Total payment done across 30 years (g+h+i+j+k+l+m+n)</t>
  </si>
  <si>
    <t>Total money saved across 30 years (p+q)</t>
  </si>
  <si>
    <t>total profit / loss made after 30 yrs (r-o)</t>
  </si>
  <si>
    <t>property value after 30 yrs assuming 5% pa rise on 80L</t>
  </si>
  <si>
    <t>money in hand assuming property is sold after 30 yrs (taxable if not reinvested)</t>
  </si>
  <si>
    <t>Year</t>
  </si>
  <si>
    <t>Monthly Rent paid</t>
  </si>
  <si>
    <t>Monthly EMI paid</t>
  </si>
  <si>
    <t>1 (11 months)</t>
  </si>
  <si>
    <t>Annual rent paid</t>
  </si>
  <si>
    <t>Annual EMI paid</t>
  </si>
  <si>
    <t>Monthly saving</t>
  </si>
  <si>
    <t>Annual saving from per month</t>
  </si>
  <si>
    <t>annual savings</t>
  </si>
  <si>
    <t>final value after investment monthly</t>
  </si>
  <si>
    <t>final value after investment annually</t>
  </si>
  <si>
    <t>Rent paid for 30 years considering 10% increase every 11 months</t>
  </si>
  <si>
    <t>Savings if down payment amount of 16 L is invested for 30 years assuming 12% return</t>
  </si>
  <si>
    <t>Savings if difference of EMI vs Rent is invested regularly assuming 12% return</t>
  </si>
  <si>
    <t>Total profit / loss made after 30 years</t>
  </si>
  <si>
    <t>Money in hand after 30 years</t>
  </si>
  <si>
    <t>Item</t>
  </si>
  <si>
    <t>Costs</t>
  </si>
  <si>
    <t>Years</t>
  </si>
  <si>
    <t>Rent</t>
  </si>
  <si>
    <t>Situation</t>
  </si>
  <si>
    <t>Winner</t>
  </si>
  <si>
    <t>Comparing profit made from owning a house vs renting a house</t>
  </si>
  <si>
    <t>Comparing money in hand after 30 years</t>
  </si>
  <si>
    <t>Own house</t>
  </si>
  <si>
    <t>Rented house</t>
  </si>
  <si>
    <t>Own</t>
  </si>
  <si>
    <t>Loan Amortization Schedule</t>
  </si>
  <si>
    <t>Enter values</t>
  </si>
  <si>
    <t>Loan summary</t>
  </si>
  <si>
    <t>Loan amount</t>
  </si>
  <si>
    <t>Scheduled payment</t>
  </si>
  <si>
    <t>Annual interest rate</t>
  </si>
  <si>
    <t>Scheduled number of payments</t>
  </si>
  <si>
    <t>Loan period in years</t>
  </si>
  <si>
    <t>Actual number of payments</t>
  </si>
  <si>
    <t>Number of payments per year</t>
  </si>
  <si>
    <t>Total early payments</t>
  </si>
  <si>
    <t>Start date of loan</t>
  </si>
  <si>
    <t>Total interest</t>
  </si>
  <si>
    <t>Optional extra payments</t>
  </si>
  <si>
    <t>Lender name:</t>
  </si>
  <si>
    <t>Pmt. No.</t>
  </si>
  <si>
    <t>Payment Date</t>
  </si>
  <si>
    <t>Beginning Balance</t>
  </si>
  <si>
    <t>Scheduled Payment</t>
  </si>
  <si>
    <t>Extra Payment</t>
  </si>
  <si>
    <t>Total Payment</t>
  </si>
  <si>
    <t>Principal</t>
  </si>
  <si>
    <t>Ending Balance</t>
  </si>
  <si>
    <t>Cumulative Interest</t>
  </si>
  <si>
    <t>Self payment %</t>
  </si>
  <si>
    <t>Loan %</t>
  </si>
  <si>
    <t>Self payment</t>
  </si>
  <si>
    <t>Total Interest paid @ home loan across entire duration</t>
  </si>
  <si>
    <t>Current rent paid</t>
  </si>
  <si>
    <t>annual rent increase (%)</t>
  </si>
  <si>
    <t>year</t>
  </si>
  <si>
    <t>after how many years will you resale</t>
  </si>
  <si>
    <t>property appreciation per year</t>
  </si>
  <si>
    <t>interest rate</t>
  </si>
  <si>
    <t>loan duration</t>
  </si>
  <si>
    <t>own house</t>
  </si>
  <si>
    <t>rented house</t>
  </si>
  <si>
    <t>winner</t>
  </si>
  <si>
    <t>Property tax expected</t>
  </si>
  <si>
    <t>interest rate earned on investments</t>
  </si>
  <si>
    <t>Loan Related</t>
  </si>
  <si>
    <t>Misclleneous information</t>
  </si>
  <si>
    <t>Investiment related</t>
  </si>
  <si>
    <t>overall</t>
  </si>
  <si>
    <t>property tax paid after possession (30 years) assuming 7K pa and increasing at 5% pa</t>
  </si>
  <si>
    <t>tax benefits availed on interest for 15 yrs assuming 30% tax slab</t>
  </si>
  <si>
    <t>Home Loan interest rate</t>
  </si>
  <si>
    <t>loan %</t>
  </si>
  <si>
    <t>own</t>
  </si>
  <si>
    <t>80L</t>
  </si>
  <si>
    <t>70L</t>
  </si>
  <si>
    <t>60L</t>
  </si>
  <si>
    <t>50L</t>
  </si>
  <si>
    <t>40L</t>
  </si>
  <si>
    <t>property value (80% loan taken @8.5% interest rate for 15 years)</t>
  </si>
  <si>
    <t>Owning a house</t>
  </si>
  <si>
    <t>Renting a house</t>
  </si>
  <si>
    <t>Advantages</t>
  </si>
  <si>
    <t>Save on rising rentals</t>
  </si>
  <si>
    <t>Tax benefits</t>
  </si>
  <si>
    <t>Peace of mind as there is no interference or pressure from owner</t>
  </si>
  <si>
    <t>Flexibility to shift house as per job/family/other requirements</t>
  </si>
  <si>
    <t>No EMI burden</t>
  </si>
  <si>
    <t>Disadvantages</t>
  </si>
  <si>
    <t>Home loan and EMI burden in today's world of job insecurity</t>
  </si>
  <si>
    <t>Can restrict your options to shift jobs/cities</t>
  </si>
  <si>
    <t>If builder defaults / house comes under legal issues, your money is stuck</t>
  </si>
  <si>
    <t>Headache of maintenance if quality of construction is not good</t>
  </si>
  <si>
    <t>Complete loss if house collapses due to any reason (structural fault or natural cause)</t>
  </si>
  <si>
    <t>Constant threat that owner might ask you to vacate</t>
  </si>
  <si>
    <t>In case of extreme financial emergency, you can sell house to arrange money</t>
  </si>
  <si>
    <t>Can invest downpayment amount for better returns</t>
  </si>
  <si>
    <t>Rising rentals can become financial burden during retirement if proper planning is not done</t>
  </si>
  <si>
    <t>Size of house can become a problem as family expands</t>
  </si>
  <si>
    <t>Rentals will go on forever</t>
  </si>
  <si>
    <t>final value if downpayment amount is invested @12% return</t>
  </si>
  <si>
    <t>final value after investment annually @12% return</t>
  </si>
  <si>
    <t>Final costCosts</t>
  </si>
  <si>
    <t>Sno</t>
  </si>
  <si>
    <t>Total profit / loss made after 30 years (a-b+c)</t>
  </si>
  <si>
    <t># of Years after which house is sold</t>
  </si>
  <si>
    <t>Own house sold</t>
  </si>
  <si>
    <t xml:space="preserve">Own house </t>
  </si>
  <si>
    <t xml:space="preserve">Rented house </t>
  </si>
  <si>
    <t>Months after which rent increases</t>
  </si>
  <si>
    <t>Fill the details in yellow columns</t>
  </si>
  <si>
    <t>Start date of loan (dd-mm-yyyy)</t>
  </si>
  <si>
    <t>Total rent paid before shifting to new house</t>
  </si>
  <si>
    <t>Annual interest rate of home loan</t>
  </si>
  <si>
    <t>Property related</t>
  </si>
  <si>
    <t>Assumptions</t>
  </si>
  <si>
    <t>Rent increases every 12 months</t>
  </si>
  <si>
    <t>Total Rent Paid from time of booking flat to shifting</t>
  </si>
  <si>
    <t>property tax paid on own flat for the entire duration of stay</t>
  </si>
  <si>
    <t>Amount spent on interiors/furnishing of flat at the time of possession</t>
  </si>
  <si>
    <t>Amount spent on maintenance/painting/improvement over lifetime of flat</t>
  </si>
  <si>
    <t>Property tax % increase per year</t>
  </si>
  <si>
    <t>property appreciation per year (%)</t>
  </si>
  <si>
    <t>Property tax to be paid in 1st year</t>
  </si>
  <si>
    <t>Total tax benefits availed on interestassuming 30% tax slab</t>
  </si>
  <si>
    <t>money in hand assuming property is sold after duration of owning a flat (taxable if not reinvested)</t>
  </si>
  <si>
    <t>Total payment done across 30 years (g+h+i+j+k)</t>
  </si>
  <si>
    <t>Total money saved across duration of owning a flat (m+n)</t>
  </si>
  <si>
    <t>total profit / loss made (o-l)</t>
  </si>
  <si>
    <t>If Purchasing Flat</t>
  </si>
  <si>
    <t>If Staying on rent forever</t>
  </si>
  <si>
    <t>Which is better</t>
  </si>
  <si>
    <t>Verdict</t>
  </si>
  <si>
    <t>Total profit / loss made</t>
  </si>
  <si>
    <t>Money in hand</t>
  </si>
  <si>
    <t>If purchasing Flat</t>
  </si>
  <si>
    <t>If staying on rent foreever</t>
  </si>
  <si>
    <t>Loan Related Information</t>
  </si>
  <si>
    <t>interest rate earned if money is invested instead of buying flat</t>
  </si>
  <si>
    <t>Instructions</t>
  </si>
  <si>
    <t>See the results in Green table</t>
  </si>
  <si>
    <t>after how many years will you resell the flat</t>
  </si>
  <si>
    <t>property value at the time of reselling the flat</t>
  </si>
  <si>
    <t>Total rent paid across lifetime considering the annual increase in rent</t>
  </si>
  <si>
    <t>Savings if down payment amount is invested for same duration as you would have held the flat</t>
  </si>
  <si>
    <t>Savings if difference of EMI vs Rent is invested regularly  for same duration as you would have held the flat</t>
  </si>
  <si>
    <t>Total profit / loss made (a-b+c)</t>
  </si>
  <si>
    <t>Money in hand after selling flat</t>
  </si>
  <si>
    <t>annual rent increase if staying in rented house forever (%)</t>
  </si>
  <si>
    <t>Total EMI paid</t>
  </si>
  <si>
    <t>total profit if emi money is invested after loan is over</t>
  </si>
  <si>
    <t>money in hand if emi money is invested after loan is over</t>
  </si>
  <si>
    <t>Decision Matrix - 1</t>
  </si>
  <si>
    <t>Final Costs</t>
  </si>
  <si>
    <t xml:space="preserve">Decision Matrix - 2 - For home buyers, if EMI amount is invested even after home loan ends until property is sold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</si>
</sst>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0.00?%_)"/>
    <numFmt numFmtId="168" formatCode="0_)"/>
    <numFmt numFmtId="169" formatCode="[$-14009]dd/mm/yyyy;@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u val="single"/>
      <sz val="11"/>
      <color rgb="FF000000"/>
      <name val="Calibri"/>
      <family val="2"/>
      <scheme val="minor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u val="single"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8"/>
      <color theme="0"/>
      <name val="Calibri Light"/>
      <family val="2"/>
      <scheme val="major"/>
    </font>
    <font>
      <b/>
      <sz val="10"/>
      <color theme="0"/>
      <name val="Calibri"/>
      <family val="1"/>
      <scheme val="minor"/>
    </font>
  </fonts>
  <fills count="1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ck">
        <color theme="4"/>
      </bottom>
    </border>
    <border>
      <left/>
      <right style="thin"/>
      <top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9" fillId="2" borderId="0" applyNumberFormat="0" applyBorder="0" applyAlignment="0" applyProtection="0"/>
    <xf numFmtId="0" fontId="10" fillId="3" borderId="1" applyNumberFormat="0" applyAlignment="0" applyProtection="0"/>
    <xf numFmtId="0" fontId="11" fillId="4" borderId="1" applyNumberFormat="0" applyAlignment="0" applyProtection="0"/>
    <xf numFmtId="164" fontId="1" fillId="0" borderId="0" applyFont="0" applyFill="0" applyBorder="0" applyAlignment="0" applyProtection="0"/>
    <xf numFmtId="0" fontId="12" fillId="0" borderId="2" applyNumberFormat="0" applyFill="0" applyAlignment="0" applyProtection="0"/>
    <xf numFmtId="0" fontId="0" fillId="5" borderId="0" applyNumberFormat="0" applyBorder="0" applyAlignment="0" applyProtection="0"/>
  </cellStyleXfs>
  <cellXfs count="110">
    <xf numFmtId="0" fontId="0" fillId="0" borderId="0" xfId="0"/>
    <xf numFmtId="166" fontId="0" fillId="0" borderId="0" xfId="18" applyNumberFormat="1" applyFont="1"/>
    <xf numFmtId="166" fontId="0" fillId="0" borderId="3" xfId="18" applyNumberFormat="1" applyFont="1" applyBorder="1" applyAlignment="1">
      <alignment horizontal="center" vertical="center" wrapText="1"/>
    </xf>
    <xf numFmtId="166" fontId="0" fillId="6" borderId="3" xfId="18" applyNumberFormat="1" applyFont="1" applyFill="1" applyBorder="1" applyAlignment="1">
      <alignment horizontal="center" vertical="center"/>
    </xf>
    <xf numFmtId="166" fontId="4" fillId="7" borderId="3" xfId="18" applyNumberFormat="1" applyFont="1" applyFill="1" applyBorder="1" applyAlignment="1">
      <alignment horizontal="center" vertical="center" wrapText="1"/>
    </xf>
    <xf numFmtId="166" fontId="0" fillId="0" borderId="3" xfId="18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9" fontId="0" fillId="0" borderId="0" xfId="0" applyNumberFormat="1"/>
    <xf numFmtId="10" fontId="0" fillId="0" borderId="0" xfId="15" applyNumberFormat="1" applyFont="1"/>
    <xf numFmtId="10" fontId="0" fillId="6" borderId="3" xfId="15" applyNumberFormat="1" applyFont="1" applyFill="1" applyBorder="1" applyAlignment="1">
      <alignment horizontal="center" vertical="center"/>
    </xf>
    <xf numFmtId="165" fontId="0" fillId="0" borderId="3" xfId="18" applyNumberFormat="1" applyFont="1" applyBorder="1" applyAlignment="1">
      <alignment horizontal="center" vertical="center" wrapText="1"/>
    </xf>
    <xf numFmtId="166" fontId="0" fillId="0" borderId="0" xfId="18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169" fontId="0" fillId="6" borderId="3" xfId="0" applyNumberFormat="1" applyFill="1" applyBorder="1" applyAlignment="1">
      <alignment horizontal="center" vertical="center"/>
    </xf>
    <xf numFmtId="0" fontId="0" fillId="5" borderId="3" xfId="26" applyBorder="1" applyAlignment="1">
      <alignment horizontal="center" vertical="center"/>
    </xf>
    <xf numFmtId="0" fontId="0" fillId="5" borderId="3" xfId="26" applyFont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 wrapText="1"/>
    </xf>
    <xf numFmtId="166" fontId="0" fillId="8" borderId="3" xfId="0" applyNumberFormat="1" applyFill="1" applyBorder="1"/>
    <xf numFmtId="0" fontId="0" fillId="8" borderId="3" xfId="0" applyFill="1" applyBorder="1"/>
    <xf numFmtId="0" fontId="14" fillId="9" borderId="0" xfId="20" applyFont="1" applyFill="1" applyBorder="1" applyAlignment="1">
      <alignment horizontal="right"/>
      <protection/>
    </xf>
    <xf numFmtId="166" fontId="13" fillId="9" borderId="0" xfId="18" applyNumberFormat="1" applyFont="1" applyFill="1" applyBorder="1" applyAlignment="1">
      <alignment horizontal="center" vertical="center" wrapText="1"/>
    </xf>
    <xf numFmtId="166" fontId="5" fillId="9" borderId="0" xfId="18" applyNumberFormat="1" applyFont="1" applyFill="1" applyBorder="1" applyAlignment="1">
      <alignment horizontal="center" vertical="center"/>
    </xf>
    <xf numFmtId="166" fontId="5" fillId="9" borderId="0" xfId="18" applyNumberFormat="1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 wrapText="1"/>
    </xf>
    <xf numFmtId="0" fontId="5" fillId="9" borderId="0" xfId="0" applyFont="1" applyFill="1" applyBorder="1"/>
    <xf numFmtId="0" fontId="5" fillId="9" borderId="0" xfId="0" applyFont="1" applyFill="1" applyBorder="1" applyAlignment="1">
      <alignment horizontal="center" vertical="center"/>
    </xf>
    <xf numFmtId="166" fontId="5" fillId="9" borderId="0" xfId="18" applyNumberFormat="1" applyFont="1" applyFill="1" applyBorder="1" applyAlignment="1">
      <alignment horizontal="center"/>
    </xf>
    <xf numFmtId="166" fontId="5" fillId="9" borderId="0" xfId="18" applyNumberFormat="1" applyFont="1" applyFill="1" applyBorder="1"/>
    <xf numFmtId="166" fontId="16" fillId="9" borderId="0" xfId="18" applyNumberFormat="1" applyFont="1" applyFill="1" applyBorder="1"/>
    <xf numFmtId="166" fontId="5" fillId="9" borderId="0" xfId="0" applyNumberFormat="1" applyFont="1" applyFill="1" applyBorder="1"/>
    <xf numFmtId="0" fontId="13" fillId="9" borderId="0" xfId="0" applyFont="1" applyFill="1" applyBorder="1" applyAlignment="1">
      <alignment horizontal="center" vertical="center" wrapText="1"/>
    </xf>
    <xf numFmtId="9" fontId="5" fillId="9" borderId="0" xfId="0" applyNumberFormat="1" applyFont="1" applyFill="1" applyBorder="1" applyAlignment="1">
      <alignment horizontal="center" vertical="center" wrapText="1"/>
    </xf>
    <xf numFmtId="0" fontId="17" fillId="9" borderId="0" xfId="20" applyFont="1" applyFill="1" applyBorder="1" applyAlignment="1">
      <alignment/>
      <protection/>
    </xf>
    <xf numFmtId="0" fontId="14" fillId="9" borderId="0" xfId="20" applyFont="1" applyFill="1" applyBorder="1" applyAlignment="1">
      <alignment/>
      <protection/>
    </xf>
    <xf numFmtId="0" fontId="14" fillId="9" borderId="0" xfId="20" applyFont="1" applyFill="1" applyBorder="1" applyAlignment="1">
      <alignment horizontal="left"/>
      <protection/>
    </xf>
    <xf numFmtId="0" fontId="14" fillId="9" borderId="0" xfId="20" applyFont="1" applyFill="1" applyBorder="1">
      <alignment/>
      <protection/>
    </xf>
    <xf numFmtId="0" fontId="14" fillId="9" borderId="0" xfId="20" applyFont="1" applyFill="1" applyBorder="1">
      <alignment/>
      <protection/>
    </xf>
    <xf numFmtId="0" fontId="14" fillId="9" borderId="0" xfId="20" applyFont="1" applyFill="1" applyBorder="1" applyAlignment="1">
      <alignment horizontal="right"/>
      <protection/>
    </xf>
    <xf numFmtId="164" fontId="14" fillId="9" borderId="0" xfId="22" applyNumberFormat="1" applyFont="1" applyFill="1" applyBorder="1" applyAlignment="1" applyProtection="1">
      <alignment horizontal="right"/>
      <protection locked="0"/>
    </xf>
    <xf numFmtId="164" fontId="18" fillId="9" borderId="0" xfId="23" applyNumberFormat="1" applyFont="1" applyFill="1" applyBorder="1" applyAlignment="1">
      <alignment horizontal="right"/>
    </xf>
    <xf numFmtId="168" fontId="18" fillId="9" borderId="0" xfId="23" applyNumberFormat="1" applyFont="1" applyFill="1" applyBorder="1" applyAlignment="1">
      <alignment horizontal="right"/>
    </xf>
    <xf numFmtId="0" fontId="14" fillId="9" borderId="0" xfId="20" applyNumberFormat="1" applyFont="1" applyFill="1" applyBorder="1" applyAlignment="1">
      <alignment horizontal="left"/>
      <protection/>
    </xf>
    <xf numFmtId="0" fontId="18" fillId="9" borderId="0" xfId="20" applyFont="1" applyFill="1" applyBorder="1" applyAlignment="1">
      <alignment horizontal="right"/>
      <protection/>
    </xf>
    <xf numFmtId="0" fontId="14" fillId="9" borderId="0" xfId="20" applyFont="1" applyFill="1" applyBorder="1" applyAlignment="1" applyProtection="1">
      <alignment horizontal="left"/>
      <protection/>
    </xf>
    <xf numFmtId="0" fontId="5" fillId="10" borderId="0" xfId="21" applyFont="1" applyFill="1" applyBorder="1" applyAlignment="1">
      <alignment horizontal="left"/>
    </xf>
    <xf numFmtId="0" fontId="5" fillId="10" borderId="0" xfId="21" applyFont="1" applyFill="1" applyBorder="1"/>
    <xf numFmtId="0" fontId="18" fillId="10" borderId="0" xfId="21" applyFont="1" applyFill="1" applyBorder="1" applyAlignment="1" applyProtection="1">
      <alignment horizontal="center" vertical="center" wrapText="1"/>
      <protection/>
    </xf>
    <xf numFmtId="0" fontId="14" fillId="9" borderId="0" xfId="20" applyFont="1" applyFill="1" applyBorder="1" applyAlignment="1">
      <alignment wrapText="1"/>
      <protection/>
    </xf>
    <xf numFmtId="0" fontId="5" fillId="10" borderId="0" xfId="21" applyFont="1" applyFill="1" applyBorder="1" applyAlignment="1" applyProtection="1">
      <alignment horizontal="left" wrapText="1" indent="2"/>
      <protection/>
    </xf>
    <xf numFmtId="0" fontId="5" fillId="10" borderId="0" xfId="21" applyFont="1" applyFill="1" applyBorder="1" applyAlignment="1" applyProtection="1">
      <alignment horizontal="left" wrapText="1" indent="3"/>
      <protection/>
    </xf>
    <xf numFmtId="14" fontId="14" fillId="9" borderId="0" xfId="20" applyNumberFormat="1" applyFont="1" applyFill="1" applyBorder="1" applyAlignment="1">
      <alignment horizontal="right"/>
      <protection/>
    </xf>
    <xf numFmtId="164" fontId="14" fillId="9" borderId="0" xfId="24" applyNumberFormat="1" applyFont="1" applyFill="1" applyBorder="1" applyAlignment="1">
      <alignment horizontal="right"/>
    </xf>
    <xf numFmtId="164" fontId="14" fillId="9" borderId="0" xfId="24" applyNumberFormat="1" applyFont="1" applyFill="1" applyBorder="1" applyAlignment="1" applyProtection="1">
      <alignment horizontal="right"/>
      <protection locked="0"/>
    </xf>
    <xf numFmtId="0" fontId="14" fillId="9" borderId="0" xfId="20" applyFont="1" applyFill="1" applyBorder="1" applyAlignment="1">
      <alignment horizontal="left"/>
      <protection/>
    </xf>
    <xf numFmtId="0" fontId="14" fillId="9" borderId="0" xfId="20" applyFont="1" applyFill="1" applyBorder="1" applyAlignment="1">
      <alignment horizontal="center"/>
      <protection/>
    </xf>
    <xf numFmtId="9" fontId="5" fillId="9" borderId="0" xfId="15" applyFont="1" applyFill="1" applyBorder="1"/>
    <xf numFmtId="164" fontId="14" fillId="9" borderId="0" xfId="22" applyNumberFormat="1" applyFont="1" applyFill="1" applyBorder="1" applyAlignment="1" applyProtection="1">
      <alignment horizontal="right"/>
      <protection locked="0"/>
    </xf>
    <xf numFmtId="167" fontId="14" fillId="9" borderId="0" xfId="22" applyNumberFormat="1" applyFont="1" applyFill="1" applyBorder="1" applyAlignment="1" applyProtection="1">
      <alignment horizontal="right"/>
      <protection locked="0"/>
    </xf>
    <xf numFmtId="168" fontId="14" fillId="9" borderId="0" xfId="22" applyNumberFormat="1" applyFont="1" applyFill="1" applyBorder="1" applyAlignment="1" applyProtection="1">
      <alignment horizontal="right"/>
      <protection locked="0"/>
    </xf>
    <xf numFmtId="14" fontId="14" fillId="9" borderId="0" xfId="22" applyNumberFormat="1" applyFont="1" applyFill="1" applyBorder="1" applyAlignment="1" applyProtection="1">
      <alignment horizontal="right"/>
      <protection locked="0"/>
    </xf>
    <xf numFmtId="166" fontId="13" fillId="9" borderId="0" xfId="18" applyNumberFormat="1" applyFont="1" applyFill="1" applyBorder="1" applyAlignment="1">
      <alignment horizontal="right" vertical="center" wrapText="1"/>
    </xf>
    <xf numFmtId="166" fontId="13" fillId="9" borderId="0" xfId="18" applyNumberFormat="1" applyFont="1" applyFill="1" applyBorder="1" applyAlignment="1">
      <alignment horizontal="center" vertical="center"/>
    </xf>
    <xf numFmtId="166" fontId="5" fillId="9" borderId="0" xfId="0" applyNumberFormat="1" applyFont="1" applyFill="1" applyBorder="1" applyAlignment="1">
      <alignment horizontal="center" vertical="center" wrapText="1"/>
    </xf>
    <xf numFmtId="166" fontId="16" fillId="9" borderId="0" xfId="18" applyNumberFormat="1" applyFont="1" applyFill="1" applyBorder="1" applyAlignment="1">
      <alignment horizontal="center" vertical="center"/>
    </xf>
    <xf numFmtId="166" fontId="5" fillId="9" borderId="0" xfId="18" applyNumberFormat="1" applyFont="1" applyFill="1" applyBorder="1" applyAlignment="1">
      <alignment vertical="center" wrapText="1"/>
    </xf>
    <xf numFmtId="165" fontId="5" fillId="9" borderId="0" xfId="18" applyNumberFormat="1" applyFont="1" applyFill="1" applyBorder="1"/>
    <xf numFmtId="166" fontId="15" fillId="9" borderId="0" xfId="18" applyNumberFormat="1" applyFont="1" applyFill="1" applyBorder="1" applyAlignment="1">
      <alignment horizontal="center" vertical="center"/>
    </xf>
    <xf numFmtId="0" fontId="13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vertical="center"/>
    </xf>
    <xf numFmtId="3" fontId="5" fillId="9" borderId="0" xfId="0" applyNumberFormat="1" applyFont="1" applyFill="1" applyBorder="1" applyAlignment="1">
      <alignment horizontal="center" vertical="center"/>
    </xf>
    <xf numFmtId="166" fontId="4" fillId="0" borderId="3" xfId="18" applyNumberFormat="1" applyFont="1" applyFill="1" applyBorder="1" applyAlignment="1">
      <alignment horizontal="center" vertical="center" wrapText="1"/>
    </xf>
    <xf numFmtId="166" fontId="6" fillId="0" borderId="3" xfId="18" applyNumberFormat="1" applyFont="1" applyFill="1" applyBorder="1" applyAlignment="1">
      <alignment horizontal="center" vertical="center" wrapText="1"/>
    </xf>
    <xf numFmtId="166" fontId="2" fillId="0" borderId="3" xfId="18" applyNumberFormat="1" applyFont="1" applyFill="1" applyBorder="1" applyAlignment="1">
      <alignment horizontal="center" vertical="center" wrapText="1"/>
    </xf>
    <xf numFmtId="166" fontId="3" fillId="0" borderId="3" xfId="18" applyNumberFormat="1" applyFont="1" applyFill="1" applyBorder="1" applyAlignment="1">
      <alignment horizontal="center" vertical="center" wrapText="1"/>
    </xf>
    <xf numFmtId="166" fontId="0" fillId="0" borderId="4" xfId="18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6" fontId="5" fillId="0" borderId="0" xfId="18" applyNumberFormat="1" applyFont="1" applyFill="1" applyBorder="1" applyAlignment="1">
      <alignment/>
    </xf>
    <xf numFmtId="166" fontId="13" fillId="0" borderId="0" xfId="18" applyNumberFormat="1" applyFont="1" applyFill="1" applyBorder="1" applyAlignment="1">
      <alignment horizontal="center" vertical="center" wrapText="1"/>
    </xf>
    <xf numFmtId="166" fontId="13" fillId="0" borderId="0" xfId="18" applyNumberFormat="1" applyFont="1" applyFill="1" applyBorder="1" applyAlignment="1">
      <alignment horizontal="center" vertical="center"/>
    </xf>
    <xf numFmtId="166" fontId="5" fillId="0" borderId="0" xfId="18" applyNumberFormat="1" applyFont="1" applyFill="1" applyBorder="1" applyAlignment="1">
      <alignment horizontal="center" vertical="center"/>
    </xf>
    <xf numFmtId="165" fontId="5" fillId="0" borderId="0" xfId="18" applyNumberFormat="1" applyFont="1" applyFill="1" applyBorder="1" applyAlignment="1">
      <alignment horizontal="center" vertical="center"/>
    </xf>
    <xf numFmtId="9" fontId="5" fillId="0" borderId="0" xfId="15" applyFont="1" applyFill="1" applyBorder="1" applyAlignment="1">
      <alignment/>
    </xf>
    <xf numFmtId="166" fontId="5" fillId="0" borderId="0" xfId="18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14" fillId="0" borderId="0" xfId="20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center" vertical="center" wrapText="1"/>
    </xf>
    <xf numFmtId="166" fontId="15" fillId="0" borderId="0" xfId="18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166" fontId="15" fillId="0" borderId="0" xfId="18" applyNumberFormat="1" applyFont="1" applyFill="1" applyBorder="1" applyAlignment="1">
      <alignment horizontal="center" vertical="center"/>
    </xf>
    <xf numFmtId="9" fontId="5" fillId="0" borderId="0" xfId="15" applyFont="1" applyFill="1" applyBorder="1" applyAlignment="1">
      <alignment horizontal="center" vertical="center"/>
    </xf>
    <xf numFmtId="169" fontId="5" fillId="0" borderId="0" xfId="18" applyNumberFormat="1" applyFont="1" applyFill="1" applyBorder="1" applyAlignment="1">
      <alignment horizontal="center" vertical="center"/>
    </xf>
    <xf numFmtId="0" fontId="14" fillId="0" borderId="0" xfId="20" applyFont="1" applyFill="1" applyBorder="1" applyAlignment="1">
      <alignment horizontal="right"/>
      <protection/>
    </xf>
    <xf numFmtId="43" fontId="5" fillId="0" borderId="0" xfId="18" applyNumberFormat="1" applyFont="1" applyFill="1" applyBorder="1" applyAlignment="1">
      <alignment horizontal="center" vertical="center" wrapText="1"/>
    </xf>
    <xf numFmtId="166" fontId="16" fillId="0" borderId="0" xfId="18" applyNumberFormat="1" applyFont="1" applyFill="1" applyBorder="1" applyAlignment="1">
      <alignment horizontal="center" vertical="center" wrapText="1"/>
    </xf>
    <xf numFmtId="0" fontId="12" fillId="0" borderId="5" xfId="25" applyBorder="1" applyAlignment="1">
      <alignment horizontal="center" vertical="center" wrapText="1"/>
    </xf>
    <xf numFmtId="0" fontId="12" fillId="0" borderId="6" xfId="25" applyBorder="1" applyAlignment="1">
      <alignment horizontal="center" vertical="center"/>
    </xf>
    <xf numFmtId="0" fontId="12" fillId="0" borderId="0" xfId="25" applyBorder="1" applyAlignment="1">
      <alignment horizontal="center" vertical="center"/>
    </xf>
    <xf numFmtId="0" fontId="12" fillId="0" borderId="2" xfId="25" applyAlignment="1">
      <alignment horizontal="center"/>
    </xf>
    <xf numFmtId="166" fontId="13" fillId="0" borderId="0" xfId="18" applyNumberFormat="1" applyFont="1" applyFill="1" applyBorder="1" applyAlignment="1">
      <alignment horizontal="center" vertical="center"/>
    </xf>
    <xf numFmtId="166" fontId="5" fillId="0" borderId="0" xfId="18" applyNumberFormat="1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 wrapText="1"/>
    </xf>
    <xf numFmtId="0" fontId="18" fillId="10" borderId="0" xfId="21" applyFont="1" applyFill="1" applyBorder="1" applyAlignment="1">
      <alignment horizontal="right"/>
    </xf>
    <xf numFmtId="0" fontId="14" fillId="9" borderId="0" xfId="20" applyFont="1" applyFill="1" applyBorder="1" applyAlignment="1" applyProtection="1">
      <alignment horizontal="left"/>
      <protection locked="0"/>
    </xf>
    <xf numFmtId="0" fontId="5" fillId="9" borderId="0" xfId="0" applyFont="1" applyFill="1" applyBorder="1" applyAlignment="1">
      <alignment horizontal="right" vertical="center" wrapText="1"/>
    </xf>
    <xf numFmtId="166" fontId="5" fillId="9" borderId="0" xfId="18" applyNumberFormat="1" applyFont="1" applyFill="1" applyBorder="1" applyAlignment="1">
      <alignment horizontal="center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20% - Accent3 2" xfId="21"/>
    <cellStyle name="Input 2" xfId="22"/>
    <cellStyle name="Calculation 2" xfId="23"/>
    <cellStyle name="Currency 2" xfId="24"/>
    <cellStyle name="Heading 1" xfId="25"/>
    <cellStyle name="20% - Accent1" xfId="26"/>
  </cellStyles>
  <dxfs count="6">
    <dxf>
      <fill>
        <patternFill patternType="solid">
          <bgColor indexed="26"/>
        </patternFill>
      </fill>
      <border/>
    </dxf>
    <dxf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  <border/>
    </dxf>
    <dxf>
      <fill>
        <patternFill patternType="solid">
          <bgColor indexed="26"/>
        </patternFill>
      </fill>
      <border/>
    </dxf>
    <dxf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oanAmortization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an Amortization Schedule"/>
    </sheetNames>
    <sheetDataSet>
      <sheetData sheetId="0">
        <row r="5">
          <cell r="D5">
            <v>6400000</v>
          </cell>
        </row>
        <row r="6">
          <cell r="D6">
            <v>0.085</v>
          </cell>
        </row>
        <row r="7">
          <cell r="D7">
            <v>15</v>
          </cell>
        </row>
        <row r="9">
          <cell r="D9">
            <v>44013</v>
          </cell>
        </row>
        <row r="18">
          <cell r="I18">
            <v>6382310.001626096</v>
          </cell>
        </row>
        <row r="19">
          <cell r="I19">
            <v>6364494.699097043</v>
          </cell>
        </row>
        <row r="20">
          <cell r="I20">
            <v>6346553.204841742</v>
          </cell>
        </row>
        <row r="21">
          <cell r="I21">
            <v>6328484.625002134</v>
          </cell>
        </row>
        <row r="22">
          <cell r="I22">
            <v>6310288.059388661</v>
          </cell>
        </row>
        <row r="23">
          <cell r="I23">
            <v>6291962.601435426</v>
          </cell>
        </row>
        <row r="24">
          <cell r="I24">
            <v>6273507.338155022</v>
          </cell>
        </row>
        <row r="25">
          <cell r="I25">
            <v>6254921.350093049</v>
          </cell>
        </row>
        <row r="26">
          <cell r="I26">
            <v>6236203.711282304</v>
          </cell>
        </row>
        <row r="27">
          <cell r="I27">
            <v>6217353.489196649</v>
          </cell>
        </row>
        <row r="28">
          <cell r="I28">
            <v>6198369.744704554</v>
          </cell>
        </row>
        <row r="29">
          <cell r="I29">
            <v>6179251.532022307</v>
          </cell>
        </row>
        <row r="30">
          <cell r="I30">
            <v>6159997.898666893</v>
          </cell>
        </row>
        <row r="31">
          <cell r="I31">
            <v>6140607.885408546</v>
          </cell>
        </row>
        <row r="32">
          <cell r="I32">
            <v>6121080.526222952</v>
          </cell>
        </row>
        <row r="33">
          <cell r="I33">
            <v>6101414.848243127</v>
          </cell>
        </row>
        <row r="34">
          <cell r="I34">
            <v>6081609.871710944</v>
          </cell>
        </row>
        <row r="35">
          <cell r="I35">
            <v>6061664.609928325</v>
          </cell>
        </row>
        <row r="36">
          <cell r="I36">
            <v>6041578.069208079</v>
          </cell>
        </row>
        <row r="37">
          <cell r="I37">
            <v>6021349.248824398</v>
          </cell>
        </row>
        <row r="38">
          <cell r="I38">
            <v>6000977.140962999</v>
          </cell>
        </row>
        <row r="39">
          <cell r="I39">
            <v>5980460.730670916</v>
          </cell>
        </row>
        <row r="40">
          <cell r="I40">
            <v>5959798.99580593</v>
          </cell>
        </row>
        <row r="41">
          <cell r="I41">
            <v>5938990.906985651</v>
          </cell>
        </row>
        <row r="42">
          <cell r="I42">
            <v>5918035.427536228</v>
          </cell>
        </row>
        <row r="43">
          <cell r="I43">
            <v>5896931.513440705</v>
          </cell>
        </row>
        <row r="44">
          <cell r="I44">
            <v>5875678.113287006</v>
          </cell>
        </row>
        <row r="45">
          <cell r="I45">
            <v>5854274.1682155505</v>
          </cell>
        </row>
        <row r="46">
          <cell r="I46">
            <v>5832718.611866506</v>
          </cell>
        </row>
        <row r="47">
          <cell r="I47">
            <v>5811010.370326656</v>
          </cell>
        </row>
        <row r="48">
          <cell r="I48">
            <v>5789148.362075899</v>
          </cell>
        </row>
        <row r="49">
          <cell r="I49">
            <v>5767131.497933365</v>
          </cell>
        </row>
        <row r="50">
          <cell r="I50">
            <v>5744958.681003155</v>
          </cell>
        </row>
        <row r="51">
          <cell r="I51">
            <v>5722628.80661969</v>
          </cell>
        </row>
        <row r="52">
          <cell r="I52">
            <v>5700140.762292675</v>
          </cell>
        </row>
        <row r="53">
          <cell r="I53">
            <v>5677493.427651676</v>
          </cell>
        </row>
        <row r="54">
          <cell r="I54">
            <v>5654685.674390305</v>
          </cell>
        </row>
        <row r="55">
          <cell r="I55">
            <v>5631716.366209998</v>
          </cell>
        </row>
        <row r="56">
          <cell r="I56">
            <v>5608584.358763414</v>
          </cell>
        </row>
        <row r="57">
          <cell r="I57">
            <v>5585288.499597417</v>
          </cell>
        </row>
        <row r="58">
          <cell r="I58">
            <v>5561827.628095661</v>
          </cell>
        </row>
        <row r="59">
          <cell r="I59">
            <v>5538200.575420768</v>
          </cell>
        </row>
        <row r="60">
          <cell r="I60">
            <v>5514406.164456094</v>
          </cell>
        </row>
        <row r="61">
          <cell r="I61">
            <v>5490443.209747086</v>
          </cell>
        </row>
        <row r="62">
          <cell r="I62">
            <v>5466310.517442224</v>
          </cell>
        </row>
        <row r="63">
          <cell r="I63">
            <v>5442006.8852335345</v>
          </cell>
        </row>
        <row r="64">
          <cell r="I64">
            <v>5417531.102296701</v>
          </cell>
        </row>
        <row r="65">
          <cell r="I65">
            <v>5392881.949230731</v>
          </cell>
        </row>
        <row r="66">
          <cell r="I66">
            <v>5368058.1979972115</v>
          </cell>
        </row>
        <row r="67">
          <cell r="I67">
            <v>5343058.61185912</v>
          </cell>
        </row>
        <row r="68">
          <cell r="I68">
            <v>5317881.945319218</v>
          </cell>
        </row>
        <row r="69">
          <cell r="I69">
            <v>5292526.944057991</v>
          </cell>
        </row>
        <row r="70">
          <cell r="I70">
            <v>5266992.344871163</v>
          </cell>
        </row>
        <row r="71">
          <cell r="I71">
            <v>5241276.875606763</v>
          </cell>
        </row>
        <row r="72">
          <cell r="I72">
            <v>5215379.255101739</v>
          </cell>
        </row>
        <row r="73">
          <cell r="I73">
            <v>5189298.193118139</v>
          </cell>
        </row>
        <row r="74">
          <cell r="I74">
            <v>5163032.390278822</v>
          </cell>
        </row>
        <row r="75">
          <cell r="I75">
            <v>5136580.538002726</v>
          </cell>
        </row>
        <row r="76">
          <cell r="I76">
            <v>5109941.318439674</v>
          </cell>
        </row>
        <row r="77">
          <cell r="I77">
            <v>5083113.404404717</v>
          </cell>
        </row>
        <row r="78">
          <cell r="I78">
            <v>5056095.459312012</v>
          </cell>
        </row>
        <row r="79">
          <cell r="I79">
            <v>5028886.137108235</v>
          </cell>
        </row>
        <row r="80">
          <cell r="I80">
            <v>5001484.0822055135</v>
          </cell>
        </row>
        <row r="81">
          <cell r="I81">
            <v>4973887.929413898</v>
          </cell>
        </row>
        <row r="82">
          <cell r="I82">
            <v>4946096.3038733415</v>
          </cell>
        </row>
        <row r="83">
          <cell r="I83">
            <v>4918107.820985206</v>
          </cell>
        </row>
        <row r="84">
          <cell r="I84">
            <v>4889921.08634328</v>
          </cell>
        </row>
        <row r="85">
          <cell r="I85">
            <v>4861534.695664307</v>
          </cell>
        </row>
        <row r="86">
          <cell r="I86">
            <v>4832947.234718025</v>
          </cell>
        </row>
        <row r="87">
          <cell r="I87">
            <v>4804157.279256706</v>
          </cell>
        </row>
        <row r="88">
          <cell r="I88">
            <v>4775163.394944203</v>
          </cell>
        </row>
        <row r="89">
          <cell r="I89">
            <v>4745964.137284487</v>
          </cell>
        </row>
        <row r="90">
          <cell r="I90">
            <v>4716558.0515496805</v>
          </cell>
        </row>
        <row r="91">
          <cell r="I91">
            <v>4686943.672707587</v>
          </cell>
        </row>
        <row r="92">
          <cell r="I92">
            <v>4657119.525348694</v>
          </cell>
        </row>
        <row r="93">
          <cell r="I93">
            <v>4627084.123612676</v>
          </cell>
        </row>
        <row r="94">
          <cell r="I94">
            <v>4596835.971114361</v>
          </cell>
        </row>
        <row r="95">
          <cell r="I95">
            <v>4566373.560869182</v>
          </cell>
        </row>
        <row r="96">
          <cell r="I96">
            <v>4535695.375218101</v>
          </cell>
        </row>
        <row r="97">
          <cell r="I97">
            <v>4504799.8857519915</v>
          </cell>
        </row>
        <row r="98">
          <cell r="I98">
            <v>4473685.553235496</v>
          </cell>
        </row>
        <row r="99">
          <cell r="I99">
            <v>4442350.827530343</v>
          </cell>
        </row>
        <row r="100">
          <cell r="I100">
            <v>4410794.147518111</v>
          </cell>
        </row>
        <row r="101">
          <cell r="I101">
            <v>4379013.94102246</v>
          </cell>
        </row>
        <row r="102">
          <cell r="I102">
            <v>4347008.624730798</v>
          </cell>
        </row>
        <row r="103">
          <cell r="I103">
            <v>4314776.604115403</v>
          </cell>
        </row>
        <row r="104">
          <cell r="I104">
            <v>4282316.273353983</v>
          </cell>
        </row>
        <row r="105">
          <cell r="I105">
            <v>4249626.015249669</v>
          </cell>
        </row>
        <row r="106">
          <cell r="I106">
            <v>4216704.201150449</v>
          </cell>
        </row>
        <row r="107">
          <cell r="I107">
            <v>4183549.1908680266</v>
          </cell>
        </row>
        <row r="108">
          <cell r="I108">
            <v>4150159.3325961037</v>
          </cell>
        </row>
        <row r="109">
          <cell r="I109">
            <v>4116532.962828088</v>
          </cell>
        </row>
        <row r="110">
          <cell r="I110">
            <v>4082668.406274216</v>
          </cell>
        </row>
        <row r="111">
          <cell r="I111">
            <v>4048563.975778087</v>
          </cell>
        </row>
        <row r="112">
          <cell r="I112">
            <v>4014217.9722326105</v>
          </cell>
        </row>
        <row r="113">
          <cell r="I113">
            <v>3979628.6844953536</v>
          </cell>
        </row>
        <row r="114">
          <cell r="I114">
            <v>3944794.389303291</v>
          </cell>
        </row>
        <row r="115">
          <cell r="I115">
            <v>3909713.3511869516</v>
          </cell>
        </row>
        <row r="116">
          <cell r="I116">
            <v>3874383.8223839547</v>
          </cell>
        </row>
        <row r="117">
          <cell r="I117">
            <v>3838804.0427519362</v>
          </cell>
        </row>
        <row r="118">
          <cell r="I118">
            <v>3802972.239680858</v>
          </cell>
        </row>
        <row r="119">
          <cell r="I119">
            <v>3766886.6280046925</v>
          </cell>
        </row>
        <row r="120">
          <cell r="I120">
            <v>3730545.409912488</v>
          </cell>
        </row>
        <row r="121">
          <cell r="I121">
            <v>3693946.774858797</v>
          </cell>
        </row>
        <row r="122">
          <cell r="I122">
            <v>3657088.8994734753</v>
          </cell>
        </row>
        <row r="123">
          <cell r="I123">
            <v>3619969.947470841</v>
          </cell>
        </row>
        <row r="124">
          <cell r="I124">
            <v>3582588.0695581883</v>
          </cell>
        </row>
        <row r="125">
          <cell r="I125">
            <v>3544941.4033436542</v>
          </cell>
        </row>
        <row r="126">
          <cell r="I126">
            <v>3507028.0732434336</v>
          </cell>
        </row>
        <row r="127">
          <cell r="I127">
            <v>3468846.190388337</v>
          </cell>
        </row>
        <row r="128">
          <cell r="I128">
            <v>3430393.8525296827</v>
          </cell>
        </row>
        <row r="129">
          <cell r="I129">
            <v>3391669.14394453</v>
          </cell>
        </row>
        <row r="130">
          <cell r="I130">
            <v>3352670.1353402324</v>
          </cell>
        </row>
        <row r="131">
          <cell r="I131">
            <v>3313394.883758321</v>
          </cell>
        </row>
        <row r="132">
          <cell r="I132">
            <v>3273841.4324777042</v>
          </cell>
        </row>
        <row r="133">
          <cell r="I133">
            <v>3234007.8109171833</v>
          </cell>
        </row>
        <row r="134">
          <cell r="I134">
            <v>3193892.0345372753</v>
          </cell>
        </row>
        <row r="135">
          <cell r="I135">
            <v>3153492.104741343</v>
          </cell>
        </row>
        <row r="136">
          <cell r="I136">
            <v>3112806.0087760226</v>
          </cell>
        </row>
        <row r="137">
          <cell r="I137">
            <v>3071831.7196309483</v>
          </cell>
        </row>
        <row r="138">
          <cell r="I138">
            <v>3030567.195937763</v>
          </cell>
        </row>
        <row r="139">
          <cell r="I139">
            <v>2989010.3818684174</v>
          </cell>
        </row>
        <row r="140">
          <cell r="I140">
            <v>2947159.2070327476</v>
          </cell>
        </row>
        <row r="141">
          <cell r="I141">
            <v>2905011.586375325</v>
          </cell>
        </row>
        <row r="142">
          <cell r="I142">
            <v>2862565.420071579</v>
          </cell>
        </row>
        <row r="143">
          <cell r="I143">
            <v>2819818.593423181</v>
          </cell>
        </row>
        <row r="144">
          <cell r="I144">
            <v>2776768.976752691</v>
          </cell>
        </row>
        <row r="145">
          <cell r="I145">
            <v>2733414.425297451</v>
          </cell>
        </row>
        <row r="146">
          <cell r="I146">
            <v>2689752.779102737</v>
          </cell>
        </row>
        <row r="147">
          <cell r="I147">
            <v>2645781.8629141436</v>
          </cell>
        </row>
        <row r="148">
          <cell r="I148">
            <v>2601499.486069214</v>
          </cell>
        </row>
        <row r="149">
          <cell r="I149">
            <v>2556903.4423883</v>
          </cell>
        </row>
        <row r="150">
          <cell r="I150">
            <v>2511991.5100646457</v>
          </cell>
        </row>
        <row r="151">
          <cell r="I151">
            <v>2466761.451553699</v>
          </cell>
        </row>
        <row r="152">
          <cell r="I152">
            <v>2421211.013461633</v>
          </cell>
        </row>
        <row r="153">
          <cell r="I153">
            <v>2375337.9264330817</v>
          </cell>
        </row>
        <row r="154">
          <cell r="I154">
            <v>2329139.9050380783</v>
          </cell>
        </row>
        <row r="155">
          <cell r="I155">
            <v>2282614.6476581935</v>
          </cell>
        </row>
        <row r="156">
          <cell r="I156">
            <v>2235759.836371868</v>
          </cell>
        </row>
        <row r="157">
          <cell r="I157">
            <v>2188573.1368389307</v>
          </cell>
        </row>
        <row r="158">
          <cell r="I158">
            <v>2141052.1981843016</v>
          </cell>
        </row>
        <row r="159">
          <cell r="I159">
            <v>2093194.652880869</v>
          </cell>
        </row>
        <row r="160">
          <cell r="I160">
            <v>2044998.1166315372</v>
          </cell>
        </row>
        <row r="161">
          <cell r="I161">
            <v>1996460.1882504392</v>
          </cell>
        </row>
        <row r="162">
          <cell r="I162">
            <v>1947578.4495433085</v>
          </cell>
        </row>
        <row r="163">
          <cell r="I163">
            <v>1898350.4651870022</v>
          </cell>
        </row>
        <row r="164">
          <cell r="I164">
            <v>1848773.7826081722</v>
          </cell>
        </row>
        <row r="165">
          <cell r="I165">
            <v>1798845.9318610753</v>
          </cell>
        </row>
        <row r="166">
          <cell r="I166">
            <v>1748564.42550452</v>
          </cell>
        </row>
        <row r="167">
          <cell r="I167">
            <v>1697926.758477939</v>
          </cell>
        </row>
        <row r="168">
          <cell r="I168">
            <v>1646930.4079765866</v>
          </cell>
        </row>
        <row r="169">
          <cell r="I169">
            <v>1595572.8333258494</v>
          </cell>
        </row>
        <row r="170">
          <cell r="I170">
            <v>1543851.4758546695</v>
          </cell>
        </row>
        <row r="171">
          <cell r="I171">
            <v>1491763.7587680686</v>
          </cell>
        </row>
        <row r="172">
          <cell r="I172">
            <v>1439307.087018771</v>
          </cell>
        </row>
        <row r="173">
          <cell r="I173">
            <v>1386478.8471779162</v>
          </cell>
        </row>
        <row r="174">
          <cell r="I174">
            <v>1333276.407304855</v>
          </cell>
        </row>
        <row r="175">
          <cell r="I175">
            <v>1279697.1168160264</v>
          </cell>
        </row>
        <row r="176">
          <cell r="I176">
            <v>1225738.306352902</v>
          </cell>
        </row>
        <row r="177">
          <cell r="I177">
            <v>1171397.287648997</v>
          </cell>
        </row>
        <row r="178">
          <cell r="I178">
            <v>1116671.3533959396</v>
          </cell>
        </row>
        <row r="179">
          <cell r="I179">
            <v>1061557.7771085894</v>
          </cell>
        </row>
        <row r="180">
          <cell r="I180">
            <v>1006053.812989204</v>
          </cell>
        </row>
        <row r="181">
          <cell r="I181">
            <v>950156.6957906395</v>
          </cell>
        </row>
        <row r="182">
          <cell r="I182">
            <v>893863.6406785853</v>
          </cell>
        </row>
        <row r="183">
          <cell r="I183">
            <v>837171.8430928206</v>
          </cell>
        </row>
        <row r="184">
          <cell r="I184">
            <v>780078.4786074901</v>
          </cell>
        </row>
        <row r="185">
          <cell r="I185">
            <v>722580.7027903885</v>
          </cell>
        </row>
        <row r="186">
          <cell r="I186">
            <v>664675.6510612491</v>
          </cell>
        </row>
        <row r="187">
          <cell r="I187">
            <v>606360.4385490282</v>
          </cell>
        </row>
        <row r="188">
          <cell r="I188">
            <v>547632.1599481793</v>
          </cell>
        </row>
        <row r="189">
          <cell r="I189">
            <v>488487.8893739076</v>
          </cell>
        </row>
        <row r="190">
          <cell r="I190">
            <v>428924.68021640147</v>
          </cell>
        </row>
        <row r="191">
          <cell r="I191">
            <v>368939.5649940297</v>
          </cell>
        </row>
        <row r="192">
          <cell r="I192">
            <v>308529.55520549946</v>
          </cell>
        </row>
        <row r="193">
          <cell r="I193">
            <v>247691.64118096713</v>
          </cell>
        </row>
        <row r="194">
          <cell r="I194">
            <v>186422.79193209435</v>
          </cell>
        </row>
        <row r="195">
          <cell r="I195">
            <v>124719.95500104205</v>
          </cell>
        </row>
        <row r="196">
          <cell r="I196">
            <v>62580.0563083948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2">
          <cell r="I232">
            <v>0</v>
          </cell>
        </row>
        <row r="233">
          <cell r="I233">
            <v>0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1">
          <cell r="I271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0</v>
          </cell>
        </row>
        <row r="308">
          <cell r="I308">
            <v>0</v>
          </cell>
        </row>
        <row r="309">
          <cell r="I309">
            <v>0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0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0</v>
          </cell>
        </row>
        <row r="317">
          <cell r="I317">
            <v>0</v>
          </cell>
        </row>
        <row r="318">
          <cell r="I318">
            <v>0</v>
          </cell>
        </row>
        <row r="319">
          <cell r="I319">
            <v>0</v>
          </cell>
        </row>
        <row r="320">
          <cell r="I320">
            <v>0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0</v>
          </cell>
        </row>
        <row r="325"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I330">
            <v>0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0</v>
          </cell>
        </row>
        <row r="334">
          <cell r="I334">
            <v>0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4">
          <cell r="I374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0</v>
          </cell>
        </row>
        <row r="379">
          <cell r="I379">
            <v>0</v>
          </cell>
        </row>
        <row r="380">
          <cell r="I380">
            <v>0</v>
          </cell>
        </row>
        <row r="381">
          <cell r="I381">
            <v>0</v>
          </cell>
        </row>
        <row r="382">
          <cell r="I382">
            <v>0</v>
          </cell>
        </row>
        <row r="383">
          <cell r="I383">
            <v>0</v>
          </cell>
        </row>
        <row r="384">
          <cell r="I384">
            <v>0</v>
          </cell>
        </row>
        <row r="385">
          <cell r="I385">
            <v>0</v>
          </cell>
        </row>
        <row r="386">
          <cell r="I386">
            <v>0</v>
          </cell>
        </row>
        <row r="387">
          <cell r="I387">
            <v>0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I391">
            <v>0</v>
          </cell>
        </row>
        <row r="392">
          <cell r="I392">
            <v>0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0</v>
          </cell>
        </row>
        <row r="396">
          <cell r="I396">
            <v>0</v>
          </cell>
        </row>
        <row r="397">
          <cell r="I397">
            <v>0</v>
          </cell>
        </row>
        <row r="398">
          <cell r="I398">
            <v>0</v>
          </cell>
        </row>
        <row r="399">
          <cell r="I399">
            <v>0</v>
          </cell>
        </row>
        <row r="400">
          <cell r="I400">
            <v>0</v>
          </cell>
        </row>
        <row r="401">
          <cell r="I401">
            <v>0</v>
          </cell>
        </row>
        <row r="402">
          <cell r="I402">
            <v>0</v>
          </cell>
        </row>
        <row r="403">
          <cell r="I403">
            <v>0</v>
          </cell>
        </row>
        <row r="404">
          <cell r="I404">
            <v>0</v>
          </cell>
        </row>
        <row r="405">
          <cell r="I405">
            <v>0</v>
          </cell>
        </row>
        <row r="406">
          <cell r="I406">
            <v>0</v>
          </cell>
        </row>
        <row r="407">
          <cell r="I407">
            <v>0</v>
          </cell>
        </row>
        <row r="408">
          <cell r="I408">
            <v>0</v>
          </cell>
        </row>
        <row r="409">
          <cell r="I409">
            <v>0</v>
          </cell>
        </row>
        <row r="410">
          <cell r="I410">
            <v>0</v>
          </cell>
        </row>
        <row r="411">
          <cell r="I411">
            <v>0</v>
          </cell>
        </row>
        <row r="412">
          <cell r="I412">
            <v>0</v>
          </cell>
        </row>
        <row r="413">
          <cell r="I413">
            <v>0</v>
          </cell>
        </row>
        <row r="414">
          <cell r="I414">
            <v>0</v>
          </cell>
        </row>
        <row r="415">
          <cell r="I415">
            <v>0</v>
          </cell>
        </row>
        <row r="416">
          <cell r="I416">
            <v>0</v>
          </cell>
        </row>
        <row r="417">
          <cell r="I417">
            <v>0</v>
          </cell>
        </row>
        <row r="418">
          <cell r="I418">
            <v>0</v>
          </cell>
        </row>
        <row r="419">
          <cell r="I419">
            <v>0</v>
          </cell>
        </row>
        <row r="420">
          <cell r="I420">
            <v>0</v>
          </cell>
        </row>
        <row r="421">
          <cell r="I421">
            <v>0</v>
          </cell>
        </row>
        <row r="422">
          <cell r="I422">
            <v>0</v>
          </cell>
        </row>
        <row r="423">
          <cell r="I423">
            <v>0</v>
          </cell>
        </row>
        <row r="424">
          <cell r="I424">
            <v>0</v>
          </cell>
        </row>
        <row r="425">
          <cell r="I425">
            <v>0</v>
          </cell>
        </row>
        <row r="426">
          <cell r="I426">
            <v>0</v>
          </cell>
        </row>
        <row r="427">
          <cell r="I427">
            <v>0</v>
          </cell>
        </row>
        <row r="428">
          <cell r="I428">
            <v>0</v>
          </cell>
        </row>
        <row r="429">
          <cell r="I429">
            <v>0</v>
          </cell>
        </row>
        <row r="430">
          <cell r="I430">
            <v>0</v>
          </cell>
        </row>
        <row r="431">
          <cell r="I431">
            <v>0</v>
          </cell>
        </row>
        <row r="432">
          <cell r="I432">
            <v>0</v>
          </cell>
        </row>
        <row r="433">
          <cell r="I433">
            <v>0</v>
          </cell>
        </row>
        <row r="434">
          <cell r="I434">
            <v>0</v>
          </cell>
        </row>
        <row r="435">
          <cell r="I435">
            <v>0</v>
          </cell>
        </row>
        <row r="436">
          <cell r="I436">
            <v>0</v>
          </cell>
        </row>
        <row r="437">
          <cell r="I437">
            <v>0</v>
          </cell>
        </row>
        <row r="438">
          <cell r="I438">
            <v>0</v>
          </cell>
        </row>
        <row r="439">
          <cell r="I439">
            <v>0</v>
          </cell>
        </row>
        <row r="440">
          <cell r="I440">
            <v>0</v>
          </cell>
        </row>
        <row r="441">
          <cell r="I441">
            <v>0</v>
          </cell>
        </row>
        <row r="442">
          <cell r="I442">
            <v>0</v>
          </cell>
        </row>
        <row r="443">
          <cell r="I443">
            <v>0</v>
          </cell>
        </row>
        <row r="444">
          <cell r="I444">
            <v>0</v>
          </cell>
        </row>
        <row r="445">
          <cell r="I445">
            <v>0</v>
          </cell>
        </row>
        <row r="446">
          <cell r="I446">
            <v>0</v>
          </cell>
        </row>
        <row r="447">
          <cell r="I447">
            <v>0</v>
          </cell>
        </row>
        <row r="448">
          <cell r="I448">
            <v>0</v>
          </cell>
        </row>
        <row r="449">
          <cell r="I449">
            <v>0</v>
          </cell>
        </row>
        <row r="450">
          <cell r="I450">
            <v>0</v>
          </cell>
        </row>
        <row r="451">
          <cell r="I451">
            <v>0</v>
          </cell>
        </row>
        <row r="452">
          <cell r="I452">
            <v>0</v>
          </cell>
        </row>
        <row r="453">
          <cell r="I453">
            <v>0</v>
          </cell>
        </row>
        <row r="454">
          <cell r="I454">
            <v>0</v>
          </cell>
        </row>
        <row r="455">
          <cell r="I455">
            <v>0</v>
          </cell>
        </row>
        <row r="456">
          <cell r="I456">
            <v>0</v>
          </cell>
        </row>
        <row r="457">
          <cell r="I457">
            <v>0</v>
          </cell>
        </row>
        <row r="458">
          <cell r="I458">
            <v>0</v>
          </cell>
        </row>
        <row r="459">
          <cell r="I459">
            <v>0</v>
          </cell>
        </row>
        <row r="460">
          <cell r="I460">
            <v>0</v>
          </cell>
        </row>
        <row r="461">
          <cell r="I461">
            <v>0</v>
          </cell>
        </row>
        <row r="462">
          <cell r="I462">
            <v>0</v>
          </cell>
        </row>
        <row r="463">
          <cell r="I463">
            <v>0</v>
          </cell>
        </row>
        <row r="464">
          <cell r="I464">
            <v>0</v>
          </cell>
        </row>
        <row r="465">
          <cell r="I465">
            <v>0</v>
          </cell>
        </row>
        <row r="466">
          <cell r="I466">
            <v>0</v>
          </cell>
        </row>
        <row r="467">
          <cell r="I467">
            <v>0</v>
          </cell>
        </row>
        <row r="468">
          <cell r="I468">
            <v>0</v>
          </cell>
        </row>
        <row r="469">
          <cell r="I469">
            <v>0</v>
          </cell>
        </row>
        <row r="470">
          <cell r="I470">
            <v>0</v>
          </cell>
        </row>
        <row r="471">
          <cell r="I471">
            <v>0</v>
          </cell>
        </row>
        <row r="472">
          <cell r="I472">
            <v>0</v>
          </cell>
        </row>
        <row r="473">
          <cell r="I473">
            <v>0</v>
          </cell>
        </row>
        <row r="474">
          <cell r="I474">
            <v>0</v>
          </cell>
        </row>
        <row r="475">
          <cell r="I475">
            <v>0</v>
          </cell>
        </row>
        <row r="476">
          <cell r="I476">
            <v>0</v>
          </cell>
        </row>
        <row r="477">
          <cell r="I477">
            <v>0</v>
          </cell>
        </row>
        <row r="478">
          <cell r="I478">
            <v>0</v>
          </cell>
        </row>
        <row r="479">
          <cell r="I479">
            <v>0</v>
          </cell>
        </row>
        <row r="480">
          <cell r="I480">
            <v>0</v>
          </cell>
        </row>
        <row r="481">
          <cell r="I481">
            <v>0</v>
          </cell>
        </row>
        <row r="482">
          <cell r="I482">
            <v>0</v>
          </cell>
        </row>
        <row r="483">
          <cell r="I483">
            <v>0</v>
          </cell>
        </row>
        <row r="484">
          <cell r="I484">
            <v>0</v>
          </cell>
        </row>
        <row r="485">
          <cell r="I485">
            <v>0</v>
          </cell>
        </row>
        <row r="486">
          <cell r="I486">
            <v>0</v>
          </cell>
        </row>
        <row r="487">
          <cell r="I487">
            <v>0</v>
          </cell>
        </row>
        <row r="488">
          <cell r="I488">
            <v>0</v>
          </cell>
        </row>
        <row r="489">
          <cell r="I489">
            <v>0</v>
          </cell>
        </row>
        <row r="490">
          <cell r="I490">
            <v>0</v>
          </cell>
        </row>
        <row r="491">
          <cell r="I491">
            <v>0</v>
          </cell>
        </row>
        <row r="492">
          <cell r="I492">
            <v>0</v>
          </cell>
        </row>
        <row r="493">
          <cell r="I493">
            <v>0</v>
          </cell>
        </row>
        <row r="494">
          <cell r="I494">
            <v>0</v>
          </cell>
        </row>
        <row r="495">
          <cell r="I495">
            <v>0</v>
          </cell>
        </row>
        <row r="496">
          <cell r="I496">
            <v>0</v>
          </cell>
        </row>
        <row r="497">
          <cell r="I4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="75" zoomScaleNormal="75" workbookViewId="0" topLeftCell="A1">
      <selection activeCell="C6" sqref="C6"/>
    </sheetView>
  </sheetViews>
  <sheetFormatPr defaultColWidth="9.140625" defaultRowHeight="15"/>
  <cols>
    <col min="1" max="1" width="15.57421875" style="0" bestFit="1" customWidth="1"/>
    <col min="2" max="2" width="38.140625" style="0" customWidth="1"/>
    <col min="3" max="3" width="14.140625" style="0" customWidth="1"/>
    <col min="4" max="4" width="3.7109375" style="0" customWidth="1"/>
    <col min="5" max="5" width="16.8515625" style="0" bestFit="1" customWidth="1"/>
    <col min="6" max="6" width="52.421875" style="0" customWidth="1"/>
    <col min="7" max="7" width="15.00390625" style="0" bestFit="1" customWidth="1"/>
    <col min="8" max="8" width="6.421875" style="0" customWidth="1"/>
    <col min="9" max="9" width="39.421875" style="0" customWidth="1"/>
    <col min="10" max="10" width="16.57421875" style="0" bestFit="1" customWidth="1"/>
    <col min="11" max="11" width="15.7109375" style="0" customWidth="1"/>
    <col min="12" max="12" width="15.140625" style="0" bestFit="1" customWidth="1"/>
  </cols>
  <sheetData>
    <row r="1" spans="1:6" ht="15">
      <c r="A1" s="99" t="s">
        <v>193</v>
      </c>
      <c r="B1" s="15" t="s">
        <v>164</v>
      </c>
      <c r="E1" s="100" t="s">
        <v>169</v>
      </c>
      <c r="F1" s="15" t="s">
        <v>170</v>
      </c>
    </row>
    <row r="2" spans="1:5" ht="15">
      <c r="A2" s="99"/>
      <c r="B2" s="16" t="s">
        <v>194</v>
      </c>
      <c r="E2" s="100"/>
    </row>
    <row r="3" ht="11.25" customHeight="1"/>
    <row r="4" spans="2:10" ht="20.25" thickBot="1">
      <c r="B4" s="101" t="s">
        <v>191</v>
      </c>
      <c r="C4" s="101"/>
      <c r="F4" s="101" t="s">
        <v>120</v>
      </c>
      <c r="G4" s="101"/>
      <c r="I4" s="101" t="s">
        <v>120</v>
      </c>
      <c r="J4" s="101"/>
    </row>
    <row r="5" spans="2:10" ht="30.75" thickTop="1">
      <c r="B5" s="12" t="s">
        <v>0</v>
      </c>
      <c r="C5" s="3">
        <v>8000000</v>
      </c>
      <c r="D5" s="1"/>
      <c r="F5" s="12" t="s">
        <v>107</v>
      </c>
      <c r="G5" s="3">
        <v>20000</v>
      </c>
      <c r="I5" s="6" t="s">
        <v>173</v>
      </c>
      <c r="J5" s="3">
        <v>500000</v>
      </c>
    </row>
    <row r="6" spans="2:10" ht="54" customHeight="1">
      <c r="B6" s="12" t="s">
        <v>103</v>
      </c>
      <c r="C6" s="9">
        <v>0.2</v>
      </c>
      <c r="D6" s="8"/>
      <c r="F6" s="2" t="s">
        <v>171</v>
      </c>
      <c r="G6" s="3">
        <v>808060</v>
      </c>
      <c r="I6" s="6" t="s">
        <v>174</v>
      </c>
      <c r="J6" s="3">
        <v>1200000</v>
      </c>
    </row>
    <row r="7" spans="2:10" ht="30">
      <c r="B7" s="12" t="s">
        <v>84</v>
      </c>
      <c r="C7" s="9">
        <v>0.085</v>
      </c>
      <c r="D7" s="1"/>
      <c r="F7" s="6" t="s">
        <v>202</v>
      </c>
      <c r="G7" s="9">
        <v>0.1</v>
      </c>
      <c r="I7" s="10" t="s">
        <v>192</v>
      </c>
      <c r="J7" s="9">
        <v>0.12</v>
      </c>
    </row>
    <row r="8" spans="2:7" ht="15">
      <c r="B8" s="12" t="s">
        <v>86</v>
      </c>
      <c r="C8" s="13">
        <v>15</v>
      </c>
      <c r="D8" s="8"/>
      <c r="F8" s="12" t="s">
        <v>195</v>
      </c>
      <c r="G8" s="13">
        <v>30</v>
      </c>
    </row>
    <row r="9" spans="2:7" ht="15">
      <c r="B9" s="12" t="s">
        <v>88</v>
      </c>
      <c r="C9" s="13">
        <v>12</v>
      </c>
      <c r="F9" s="12" t="s">
        <v>176</v>
      </c>
      <c r="G9" s="9">
        <v>0.05</v>
      </c>
    </row>
    <row r="10" spans="2:7" ht="15">
      <c r="B10" s="12" t="s">
        <v>165</v>
      </c>
      <c r="C10" s="14">
        <v>44013</v>
      </c>
      <c r="F10" s="12" t="s">
        <v>177</v>
      </c>
      <c r="G10" s="3">
        <v>7000</v>
      </c>
    </row>
    <row r="11" spans="4:7" ht="15">
      <c r="D11" s="7"/>
      <c r="F11" s="12" t="s">
        <v>175</v>
      </c>
      <c r="G11" s="9">
        <v>0.05</v>
      </c>
    </row>
    <row r="12" spans="9:12" ht="20.25" thickBot="1">
      <c r="I12" s="101" t="s">
        <v>185</v>
      </c>
      <c r="J12" s="101"/>
      <c r="K12" s="101"/>
      <c r="L12" s="101"/>
    </row>
    <row r="13" spans="1:12" ht="21" thickBot="1" thickTop="1">
      <c r="A13" s="101" t="s">
        <v>183</v>
      </c>
      <c r="B13" s="101"/>
      <c r="C13" s="101"/>
      <c r="E13" s="101" t="s">
        <v>184</v>
      </c>
      <c r="F13" s="101"/>
      <c r="G13" s="101"/>
      <c r="I13" s="101" t="s">
        <v>206</v>
      </c>
      <c r="J13" s="101"/>
      <c r="K13" s="101"/>
      <c r="L13" s="101"/>
    </row>
    <row r="14" spans="1:12" ht="30.75" thickTop="1">
      <c r="A14" s="71" t="s">
        <v>23</v>
      </c>
      <c r="B14" s="71" t="s">
        <v>43</v>
      </c>
      <c r="C14" s="71" t="s">
        <v>44</v>
      </c>
      <c r="E14" s="71" t="s">
        <v>157</v>
      </c>
      <c r="F14" s="71" t="s">
        <v>68</v>
      </c>
      <c r="G14" s="71" t="s">
        <v>207</v>
      </c>
      <c r="I14" s="4" t="s">
        <v>68</v>
      </c>
      <c r="J14" s="4" t="s">
        <v>189</v>
      </c>
      <c r="K14" s="4" t="s">
        <v>190</v>
      </c>
      <c r="L14" s="4" t="s">
        <v>186</v>
      </c>
    </row>
    <row r="15" spans="1:12" ht="30">
      <c r="A15" s="5" t="s">
        <v>24</v>
      </c>
      <c r="B15" s="5" t="s">
        <v>0</v>
      </c>
      <c r="C15" s="5">
        <f>'house on rent (3)'!C12</f>
        <v>8000000</v>
      </c>
      <c r="D15" s="11"/>
      <c r="E15" s="5" t="s">
        <v>24</v>
      </c>
      <c r="F15" s="76" t="s">
        <v>197</v>
      </c>
      <c r="G15" s="5">
        <f>'house on rent (3)'!O2</f>
        <v>39478565.44532742</v>
      </c>
      <c r="I15" s="17" t="s">
        <v>187</v>
      </c>
      <c r="J15" s="18">
        <f>C30</f>
        <v>19458672.305249106</v>
      </c>
      <c r="K15" s="18">
        <f>G18</f>
        <v>78924802.02046257</v>
      </c>
      <c r="L15" s="19" t="str">
        <f>IF(G18&gt;C30,"Staying on Rent","Buying a house")</f>
        <v>Staying on Rent</v>
      </c>
    </row>
    <row r="16" spans="1:12" ht="30">
      <c r="A16" s="5" t="s">
        <v>28</v>
      </c>
      <c r="B16" s="5" t="s">
        <v>105</v>
      </c>
      <c r="C16" s="5">
        <f>'house on rent (3)'!C13</f>
        <v>1600000</v>
      </c>
      <c r="D16" s="11"/>
      <c r="E16" s="5" t="s">
        <v>28</v>
      </c>
      <c r="F16" s="76" t="s">
        <v>198</v>
      </c>
      <c r="G16" s="5">
        <f>'house on rent (3)'!O3</f>
        <v>47935875.393457815</v>
      </c>
      <c r="I16" s="17" t="s">
        <v>188</v>
      </c>
      <c r="J16" s="18">
        <f>C31</f>
        <v>34575539.0012053</v>
      </c>
      <c r="K16" s="18">
        <f>G19</f>
        <v>78924802.02046257</v>
      </c>
      <c r="L16" s="19" t="str">
        <f>IF(G19&gt;C31,"Staying on Rent","Buying a house")</f>
        <v>Staying on Rent</v>
      </c>
    </row>
    <row r="17" spans="1:12" ht="37.5" customHeight="1" thickBot="1">
      <c r="A17" s="5" t="s">
        <v>29</v>
      </c>
      <c r="B17" s="5" t="s">
        <v>1</v>
      </c>
      <c r="C17" s="5">
        <f>'house on rent (3)'!C14</f>
        <v>6400000</v>
      </c>
      <c r="D17" s="11"/>
      <c r="E17" s="5" t="s">
        <v>29</v>
      </c>
      <c r="F17" s="76" t="s">
        <v>199</v>
      </c>
      <c r="G17" s="5">
        <f>'house on rent (3)'!O4</f>
        <v>70467492.07233219</v>
      </c>
      <c r="I17" s="98" t="s">
        <v>208</v>
      </c>
      <c r="J17" s="98"/>
      <c r="K17" s="98"/>
      <c r="L17" s="98"/>
    </row>
    <row r="18" spans="1:12" ht="30.75" thickTop="1">
      <c r="A18" s="5" t="s">
        <v>30</v>
      </c>
      <c r="B18" s="72" t="s">
        <v>2</v>
      </c>
      <c r="C18" s="5">
        <f>'house on rent (3)'!C15</f>
        <v>63023.331707237965</v>
      </c>
      <c r="D18" s="11"/>
      <c r="E18" s="77" t="s">
        <v>30</v>
      </c>
      <c r="F18" s="77" t="s">
        <v>200</v>
      </c>
      <c r="G18" s="74">
        <f>G17+G16-G15</f>
        <v>78924802.02046257</v>
      </c>
      <c r="I18" s="4" t="s">
        <v>68</v>
      </c>
      <c r="J18" s="4" t="s">
        <v>189</v>
      </c>
      <c r="K18" s="4" t="s">
        <v>190</v>
      </c>
      <c r="L18" s="4" t="s">
        <v>186</v>
      </c>
    </row>
    <row r="19" spans="1:12" ht="30">
      <c r="A19" s="5" t="s">
        <v>31</v>
      </c>
      <c r="B19" s="72" t="s">
        <v>106</v>
      </c>
      <c r="C19" s="5">
        <f>'house on rent (3)'!C16</f>
        <v>4944199.707302839</v>
      </c>
      <c r="D19" s="11"/>
      <c r="E19" s="5" t="s">
        <v>31</v>
      </c>
      <c r="F19" s="76" t="s">
        <v>201</v>
      </c>
      <c r="G19" s="5">
        <f>G18</f>
        <v>78924802.02046257</v>
      </c>
      <c r="I19" s="17" t="s">
        <v>187</v>
      </c>
      <c r="J19" s="18">
        <f>C32</f>
        <v>85731226.67366141</v>
      </c>
      <c r="K19" s="18">
        <f>G18</f>
        <v>78924802.02046257</v>
      </c>
      <c r="L19" s="19" t="str">
        <f>IF(K19&gt;J19,"Staying on Rent","Buying a house")</f>
        <v>Buying a house</v>
      </c>
    </row>
    <row r="20" spans="1:12" ht="15">
      <c r="A20" s="5" t="s">
        <v>32</v>
      </c>
      <c r="B20" s="5" t="s">
        <v>45</v>
      </c>
      <c r="C20" s="5">
        <f>'house on rent (3)'!C17</f>
        <v>11344199.707302839</v>
      </c>
      <c r="D20" s="11"/>
      <c r="I20" s="17" t="s">
        <v>188</v>
      </c>
      <c r="J20" s="18">
        <f>C33</f>
        <v>100848093.36961761</v>
      </c>
      <c r="K20" s="18">
        <f>G19</f>
        <v>78924802.02046257</v>
      </c>
      <c r="L20" s="19" t="str">
        <f>IF(K20&gt;J20,"Staying on Rent","Buying a house")</f>
        <v>Buying a house</v>
      </c>
    </row>
    <row r="21" spans="1:3" ht="15">
      <c r="A21" s="5" t="s">
        <v>34</v>
      </c>
      <c r="B21" s="73" t="s">
        <v>46</v>
      </c>
      <c r="C21" s="73">
        <f>C20+C16</f>
        <v>12944199.707302839</v>
      </c>
    </row>
    <row r="22" spans="1:4" ht="30">
      <c r="A22" s="5" t="s">
        <v>33</v>
      </c>
      <c r="B22" s="5" t="s">
        <v>171</v>
      </c>
      <c r="C22" s="5">
        <f>'house on rent (3)'!C19</f>
        <v>808060</v>
      </c>
      <c r="D22" s="11"/>
    </row>
    <row r="23" spans="1:4" ht="15">
      <c r="A23" s="5" t="s">
        <v>27</v>
      </c>
      <c r="B23" s="5" t="s">
        <v>3</v>
      </c>
      <c r="C23" s="5">
        <f>'house on rent (3)'!C20</f>
        <v>500000</v>
      </c>
      <c r="D23" s="11"/>
    </row>
    <row r="24" spans="1:4" ht="30">
      <c r="A24" s="5" t="s">
        <v>35</v>
      </c>
      <c r="B24" s="5" t="s">
        <v>172</v>
      </c>
      <c r="C24" s="5">
        <f>'house on rent (3)'!C21</f>
        <v>465071.93252109294</v>
      </c>
      <c r="D24" s="11"/>
    </row>
    <row r="25" spans="1:4" ht="45">
      <c r="A25" s="5" t="s">
        <v>36</v>
      </c>
      <c r="B25" s="72" t="s">
        <v>174</v>
      </c>
      <c r="C25" s="5">
        <f>'house on rent (3)'!C22</f>
        <v>1200000</v>
      </c>
      <c r="D25" s="11"/>
    </row>
    <row r="26" spans="1:4" ht="30">
      <c r="A26" s="5" t="s">
        <v>37</v>
      </c>
      <c r="B26" s="73" t="s">
        <v>180</v>
      </c>
      <c r="C26" s="73">
        <f>SUM(C21:C25)</f>
        <v>15917331.639823932</v>
      </c>
      <c r="D26" s="11"/>
    </row>
    <row r="27" spans="1:4" ht="30">
      <c r="A27" s="5" t="s">
        <v>38</v>
      </c>
      <c r="B27" s="5" t="s">
        <v>196</v>
      </c>
      <c r="C27" s="5">
        <f>'house on rent (3)'!C24</f>
        <v>34575539.0012053</v>
      </c>
      <c r="D27" s="11"/>
    </row>
    <row r="28" spans="1:4" ht="30">
      <c r="A28" s="5" t="s">
        <v>26</v>
      </c>
      <c r="B28" s="5" t="s">
        <v>178</v>
      </c>
      <c r="C28" s="5">
        <f>'house on rent (3)'!C25</f>
        <v>800464.9438677393</v>
      </c>
      <c r="D28" s="11"/>
    </row>
    <row r="29" spans="1:4" ht="30">
      <c r="A29" s="5" t="s">
        <v>39</v>
      </c>
      <c r="B29" s="73" t="s">
        <v>181</v>
      </c>
      <c r="C29" s="73">
        <f>SUM(C27:C28)</f>
        <v>35376003.94507304</v>
      </c>
      <c r="D29" s="11"/>
    </row>
    <row r="30" spans="1:4" ht="15">
      <c r="A30" s="5" t="s">
        <v>25</v>
      </c>
      <c r="B30" s="74" t="s">
        <v>182</v>
      </c>
      <c r="C30" s="74">
        <f>C29-C26</f>
        <v>19458672.305249106</v>
      </c>
      <c r="D30" s="11"/>
    </row>
    <row r="31" spans="1:4" ht="45">
      <c r="A31" s="5" t="s">
        <v>40</v>
      </c>
      <c r="B31" s="5" t="s">
        <v>179</v>
      </c>
      <c r="C31" s="5">
        <f>'house on rent (3)'!C28</f>
        <v>34575539.0012053</v>
      </c>
      <c r="D31" s="11"/>
    </row>
    <row r="32" spans="1:4" ht="30">
      <c r="A32" s="75" t="s">
        <v>41</v>
      </c>
      <c r="B32" s="75" t="s">
        <v>204</v>
      </c>
      <c r="C32" s="5">
        <f>C30+'house on rent (3)'!X5</f>
        <v>85731226.67366141</v>
      </c>
      <c r="D32" s="11"/>
    </row>
    <row r="33" spans="1:3" ht="30">
      <c r="A33" s="75" t="s">
        <v>42</v>
      </c>
      <c r="B33" s="75" t="s">
        <v>205</v>
      </c>
      <c r="C33" s="5">
        <f>C31+'house on rent (3)'!X6</f>
        <v>100848093.36961761</v>
      </c>
    </row>
  </sheetData>
  <sheetProtection password="E52D" sheet="1" objects="1" scenarios="1" formatCells="0" formatColumns="0" formatRows="0"/>
  <protectedRanges>
    <protectedRange sqref="C5:C10 G5:G11 J5:J7" name="Range1"/>
  </protectedRanges>
  <mergeCells count="10">
    <mergeCell ref="I17:L17"/>
    <mergeCell ref="A1:A2"/>
    <mergeCell ref="E1:E2"/>
    <mergeCell ref="B4:C4"/>
    <mergeCell ref="F4:G4"/>
    <mergeCell ref="I4:J4"/>
    <mergeCell ref="A13:C13"/>
    <mergeCell ref="E13:G13"/>
    <mergeCell ref="I13:L13"/>
    <mergeCell ref="I12:L1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0"/>
  <sheetViews>
    <sheetView workbookViewId="0" topLeftCell="R1">
      <selection activeCell="T6" sqref="T6"/>
    </sheetView>
  </sheetViews>
  <sheetFormatPr defaultColWidth="8.8515625" defaultRowHeight="15"/>
  <cols>
    <col min="1" max="1" width="8.8515625" style="78" customWidth="1"/>
    <col min="2" max="2" width="66.00390625" style="78" bestFit="1" customWidth="1"/>
    <col min="3" max="3" width="14.8515625" style="78" bestFit="1" customWidth="1"/>
    <col min="4" max="4" width="11.421875" style="78" bestFit="1" customWidth="1"/>
    <col min="5" max="5" width="51.00390625" style="78" bestFit="1" customWidth="1"/>
    <col min="6" max="6" width="9.7109375" style="78" bestFit="1" customWidth="1"/>
    <col min="7" max="7" width="10.421875" style="78" bestFit="1" customWidth="1"/>
    <col min="8" max="8" width="35.28125" style="78" bestFit="1" customWidth="1"/>
    <col min="9" max="9" width="10.57421875" style="78" bestFit="1" customWidth="1"/>
    <col min="10" max="10" width="12.7109375" style="78" bestFit="1" customWidth="1"/>
    <col min="11" max="11" width="13.8515625" style="78" bestFit="1" customWidth="1"/>
    <col min="12" max="12" width="10.7109375" style="78" bestFit="1" customWidth="1"/>
    <col min="13" max="13" width="9.140625" style="78" bestFit="1" customWidth="1"/>
    <col min="14" max="14" width="38.28125" style="78" customWidth="1"/>
    <col min="15" max="15" width="15.421875" style="78" bestFit="1" customWidth="1"/>
    <col min="16" max="16" width="13.8515625" style="78" bestFit="1" customWidth="1"/>
    <col min="17" max="17" width="31.140625" style="78" customWidth="1"/>
    <col min="18" max="18" width="14.7109375" style="78" bestFit="1" customWidth="1"/>
    <col min="19" max="19" width="8.8515625" style="78" customWidth="1"/>
    <col min="20" max="20" width="11.57421875" style="78" bestFit="1" customWidth="1"/>
    <col min="21" max="21" width="8.8515625" style="78" customWidth="1"/>
    <col min="22" max="22" width="10.57421875" style="78" customWidth="1"/>
    <col min="23" max="23" width="54.7109375" style="78" customWidth="1"/>
    <col min="24" max="24" width="22.00390625" style="78" customWidth="1"/>
    <col min="25" max="25" width="14.140625" style="78" bestFit="1" customWidth="1"/>
    <col min="26" max="26" width="14.421875" style="78" bestFit="1" customWidth="1"/>
    <col min="27" max="16384" width="8.8515625" style="78" customWidth="1"/>
  </cols>
  <sheetData>
    <row r="1" spans="2:24" ht="15">
      <c r="B1" s="102" t="s">
        <v>119</v>
      </c>
      <c r="C1" s="102"/>
      <c r="E1" s="102" t="s">
        <v>168</v>
      </c>
      <c r="F1" s="102"/>
      <c r="H1" s="103" t="s">
        <v>121</v>
      </c>
      <c r="I1" s="103"/>
      <c r="M1" s="79" t="s">
        <v>157</v>
      </c>
      <c r="N1" s="79" t="s">
        <v>68</v>
      </c>
      <c r="O1" s="79" t="s">
        <v>156</v>
      </c>
      <c r="V1" s="80" t="s">
        <v>157</v>
      </c>
      <c r="W1" s="80" t="s">
        <v>68</v>
      </c>
      <c r="X1" s="80" t="s">
        <v>156</v>
      </c>
    </row>
    <row r="2" spans="2:24" ht="30">
      <c r="B2" s="81" t="s">
        <v>0</v>
      </c>
      <c r="C2" s="81">
        <f>'Input sheet'!C5</f>
        <v>8000000</v>
      </c>
      <c r="E2" s="81" t="s">
        <v>107</v>
      </c>
      <c r="F2" s="81">
        <f>'Input sheet'!G5</f>
        <v>20000</v>
      </c>
      <c r="H2" s="82" t="s">
        <v>118</v>
      </c>
      <c r="I2" s="83">
        <f>'Input sheet'!J7</f>
        <v>0.12</v>
      </c>
      <c r="M2" s="84" t="s">
        <v>24</v>
      </c>
      <c r="N2" s="85" t="s">
        <v>63</v>
      </c>
      <c r="O2" s="84">
        <f>SUM(N11:N510)</f>
        <v>39478565.44532742</v>
      </c>
      <c r="P2" s="78">
        <v>10982871.431547917</v>
      </c>
      <c r="V2" s="81" t="s">
        <v>24</v>
      </c>
      <c r="W2" s="86" t="s">
        <v>203</v>
      </c>
      <c r="X2" s="81"/>
    </row>
    <row r="3" spans="2:24" ht="45">
      <c r="B3" s="81" t="s">
        <v>103</v>
      </c>
      <c r="C3" s="81">
        <f>'Input sheet'!C6</f>
        <v>0.2</v>
      </c>
      <c r="E3" s="81" t="s">
        <v>166</v>
      </c>
      <c r="F3" s="81">
        <f>'Input sheet'!G6</f>
        <v>808060</v>
      </c>
      <c r="H3" s="87" t="s">
        <v>173</v>
      </c>
      <c r="I3" s="78">
        <f>'Input sheet'!J5</f>
        <v>500000</v>
      </c>
      <c r="M3" s="84" t="s">
        <v>28</v>
      </c>
      <c r="N3" s="85" t="s">
        <v>64</v>
      </c>
      <c r="O3" s="84">
        <f>C13*(1+I2)^F6</f>
        <v>47935875.393457815</v>
      </c>
      <c r="P3" s="78">
        <v>6727499.949325609</v>
      </c>
      <c r="V3" s="81" t="s">
        <v>28</v>
      </c>
      <c r="W3" s="86"/>
      <c r="X3" s="81">
        <f>L13*(1+R2)^O6</f>
        <v>0</v>
      </c>
    </row>
    <row r="4" spans="2:24" ht="30">
      <c r="B4" s="88" t="s">
        <v>82</v>
      </c>
      <c r="C4" s="81">
        <f>C2*(1-C3)</f>
        <v>6400000</v>
      </c>
      <c r="E4" s="81" t="s">
        <v>108</v>
      </c>
      <c r="F4" s="81">
        <f>'Input sheet'!G7</f>
        <v>0.1</v>
      </c>
      <c r="H4" s="87" t="s">
        <v>174</v>
      </c>
      <c r="I4" s="78">
        <f>'Input sheet'!J6</f>
        <v>1200000</v>
      </c>
      <c r="M4" s="84" t="s">
        <v>29</v>
      </c>
      <c r="N4" s="85" t="s">
        <v>65</v>
      </c>
      <c r="O4" s="84">
        <f>SUM(Q11:Q510)</f>
        <v>70467492.07233219</v>
      </c>
      <c r="P4" s="78">
        <v>2121131195.450528</v>
      </c>
      <c r="V4" s="81" t="s">
        <v>29</v>
      </c>
      <c r="W4" s="86" t="s">
        <v>65</v>
      </c>
      <c r="X4" s="81">
        <f>SUM(Z11:Z510)</f>
        <v>66272554.36841231</v>
      </c>
    </row>
    <row r="5" spans="2:24" ht="30">
      <c r="B5" s="88" t="s">
        <v>167</v>
      </c>
      <c r="C5" s="81">
        <f>'Input sheet'!C7</f>
        <v>0.085</v>
      </c>
      <c r="E5" s="81" t="s">
        <v>163</v>
      </c>
      <c r="F5" s="81">
        <v>12</v>
      </c>
      <c r="M5" s="89" t="s">
        <v>30</v>
      </c>
      <c r="N5" s="89" t="s">
        <v>158</v>
      </c>
      <c r="O5" s="90">
        <f>O4+O3-O2</f>
        <v>78924802.02046257</v>
      </c>
      <c r="P5" s="78">
        <v>2116875823.9683056</v>
      </c>
      <c r="V5" s="91" t="s">
        <v>30</v>
      </c>
      <c r="W5" s="91" t="s">
        <v>158</v>
      </c>
      <c r="X5" s="92">
        <f>X4+X3-X2</f>
        <v>66272554.36841231</v>
      </c>
    </row>
    <row r="6" spans="2:24" ht="15">
      <c r="B6" s="88" t="s">
        <v>86</v>
      </c>
      <c r="C6" s="81">
        <f>'Input sheet'!C8</f>
        <v>15</v>
      </c>
      <c r="E6" s="81" t="s">
        <v>110</v>
      </c>
      <c r="F6" s="81">
        <f>'Input sheet'!G8</f>
        <v>30</v>
      </c>
      <c r="M6" s="84" t="s">
        <v>31</v>
      </c>
      <c r="N6" s="85" t="s">
        <v>67</v>
      </c>
      <c r="O6" s="84">
        <f>O5</f>
        <v>78924802.02046257</v>
      </c>
      <c r="P6" s="78">
        <v>2116875823.9683056</v>
      </c>
      <c r="V6" s="81" t="s">
        <v>31</v>
      </c>
      <c r="W6" s="86" t="s">
        <v>67</v>
      </c>
      <c r="X6" s="81">
        <f>X5</f>
        <v>66272554.36841231</v>
      </c>
    </row>
    <row r="7" spans="2:6" ht="15">
      <c r="B7" s="88" t="s">
        <v>88</v>
      </c>
      <c r="C7" s="81">
        <f>'Input sheet'!C9</f>
        <v>12</v>
      </c>
      <c r="E7" s="81" t="s">
        <v>111</v>
      </c>
      <c r="F7" s="93">
        <f>'Input sheet'!G9</f>
        <v>0.05</v>
      </c>
    </row>
    <row r="8" spans="2:6" ht="15">
      <c r="B8" s="88" t="s">
        <v>90</v>
      </c>
      <c r="C8" s="94">
        <f>'Input sheet'!C10</f>
        <v>44013</v>
      </c>
      <c r="E8" s="81" t="s">
        <v>117</v>
      </c>
      <c r="F8" s="81">
        <f>'Input sheet'!G10</f>
        <v>7000</v>
      </c>
    </row>
    <row r="9" spans="2:6" ht="15">
      <c r="B9" s="95"/>
      <c r="E9" s="86" t="s">
        <v>175</v>
      </c>
      <c r="F9" s="93">
        <f>'Input sheet'!G11</f>
        <v>0.05</v>
      </c>
    </row>
    <row r="10" spans="6:27" ht="135">
      <c r="F10" s="79" t="s">
        <v>109</v>
      </c>
      <c r="G10" s="79" t="s">
        <v>9</v>
      </c>
      <c r="H10" s="79" t="s">
        <v>122</v>
      </c>
      <c r="M10" s="79" t="s">
        <v>52</v>
      </c>
      <c r="N10" s="79" t="s">
        <v>56</v>
      </c>
      <c r="O10" s="79" t="s">
        <v>57</v>
      </c>
      <c r="P10" s="79" t="s">
        <v>60</v>
      </c>
      <c r="Q10" s="79" t="s">
        <v>155</v>
      </c>
      <c r="R10" s="79" t="s">
        <v>154</v>
      </c>
      <c r="V10" s="79" t="s">
        <v>52</v>
      </c>
      <c r="W10" s="79" t="s">
        <v>56</v>
      </c>
      <c r="X10" s="79" t="s">
        <v>57</v>
      </c>
      <c r="Y10" s="79" t="s">
        <v>60</v>
      </c>
      <c r="Z10" s="79" t="s">
        <v>155</v>
      </c>
      <c r="AA10" s="79" t="s">
        <v>154</v>
      </c>
    </row>
    <row r="11" spans="1:27" ht="15">
      <c r="A11" s="79" t="s">
        <v>23</v>
      </c>
      <c r="B11" s="79" t="s">
        <v>43</v>
      </c>
      <c r="C11" s="79" t="s">
        <v>44</v>
      </c>
      <c r="F11" s="81">
        <v>1</v>
      </c>
      <c r="G11" s="81">
        <f>F8</f>
        <v>7000</v>
      </c>
      <c r="H11" s="81">
        <f>SUM(G11:G140)</f>
        <v>465071.93252109294</v>
      </c>
      <c r="M11" s="84">
        <v>1</v>
      </c>
      <c r="N11" s="84">
        <f>F2*F5</f>
        <v>240000</v>
      </c>
      <c r="O11" s="96">
        <f>IF(M11&lt;=$C$6,$C$15*12,0)</f>
        <v>756279.9804868556</v>
      </c>
      <c r="P11" s="84">
        <f>IF(O11&gt;N11,O11-N11,0)</f>
        <v>516279.9804868556</v>
      </c>
      <c r="Q11" s="96">
        <f>P11*(1+$I$2)^($F$6-M11)</f>
        <v>13810453.578546172</v>
      </c>
      <c r="R11" s="96">
        <f>C13*(1+I2)^F6</f>
        <v>47935875.393457815</v>
      </c>
      <c r="V11" s="84">
        <v>1</v>
      </c>
      <c r="W11" s="84">
        <f>N11</f>
        <v>240000</v>
      </c>
      <c r="X11" s="96">
        <f>O11</f>
        <v>756279.9804868556</v>
      </c>
      <c r="Y11" s="84">
        <f>IF(X11&lt;W11,W11-X11,0)</f>
        <v>0</v>
      </c>
      <c r="Z11" s="96">
        <f>Y11*(1+$I$2)^($F$6-V11)</f>
        <v>0</v>
      </c>
      <c r="AA11" s="96">
        <f>L13*(1+R2)^O6</f>
        <v>0</v>
      </c>
    </row>
    <row r="12" spans="1:27" ht="15">
      <c r="A12" s="84" t="s">
        <v>24</v>
      </c>
      <c r="B12" s="84" t="s">
        <v>0</v>
      </c>
      <c r="C12" s="84">
        <f>C2</f>
        <v>8000000</v>
      </c>
      <c r="F12" s="81">
        <f>F11+1</f>
        <v>2</v>
      </c>
      <c r="G12" s="81">
        <f>IF(F12&lt;=$F$6,(G11*(1+$F$9)),0)</f>
        <v>7350</v>
      </c>
      <c r="H12" s="81"/>
      <c r="M12" s="84">
        <f>M11+1</f>
        <v>2</v>
      </c>
      <c r="N12" s="84">
        <f>IF(M12&lt;=$F$6,(N11*(1+$F$4)),0)</f>
        <v>264000</v>
      </c>
      <c r="O12" s="96">
        <f aca="true" t="shared" si="0" ref="O12:O75">IF(M12&lt;=$C$6,$C$15*12,0)</f>
        <v>756279.9804868556</v>
      </c>
      <c r="P12" s="84">
        <f>IF(O12&gt;N12,O12-N12,0)</f>
        <v>492279.9804868556</v>
      </c>
      <c r="Q12" s="96">
        <f>P12*(1+$I$2)^($F$6-M12)</f>
        <v>11757549.328021241</v>
      </c>
      <c r="R12" s="84"/>
      <c r="V12" s="84">
        <f>V11+1</f>
        <v>2</v>
      </c>
      <c r="W12" s="84">
        <f aca="true" t="shared" si="1" ref="W12:W75">N12</f>
        <v>264000</v>
      </c>
      <c r="X12" s="96">
        <f aca="true" t="shared" si="2" ref="X12:X75">O12</f>
        <v>756279.9804868556</v>
      </c>
      <c r="Y12" s="84">
        <f aca="true" t="shared" si="3" ref="Y12:Y75">IF(X12&lt;W12,W12-X12,0)</f>
        <v>0</v>
      </c>
      <c r="Z12" s="96">
        <f aca="true" t="shared" si="4" ref="Z12:Z75">Y12*(1+$I$2)^($F$6-V12)</f>
        <v>0</v>
      </c>
      <c r="AA12" s="84"/>
    </row>
    <row r="13" spans="1:27" ht="15">
      <c r="A13" s="84" t="s">
        <v>28</v>
      </c>
      <c r="B13" s="84" t="s">
        <v>105</v>
      </c>
      <c r="C13" s="84">
        <f>C12*C3</f>
        <v>1600000</v>
      </c>
      <c r="F13" s="81">
        <f aca="true" t="shared" si="5" ref="F13:F76">F12+1</f>
        <v>3</v>
      </c>
      <c r="G13" s="81">
        <f aca="true" t="shared" si="6" ref="G13:G76">IF(F13&lt;=$F$6,(G12*(1+$F$9)),0)</f>
        <v>7717.5</v>
      </c>
      <c r="H13" s="81"/>
      <c r="M13" s="84">
        <f aca="true" t="shared" si="7" ref="M13:M76">M12+1</f>
        <v>3</v>
      </c>
      <c r="N13" s="84">
        <f aca="true" t="shared" si="8" ref="N13:N76">IF(M13&lt;=$F$6,(N12*(1+$F$4)),0)</f>
        <v>290400</v>
      </c>
      <c r="O13" s="96">
        <f t="shared" si="0"/>
        <v>756279.9804868556</v>
      </c>
      <c r="P13" s="84">
        <f aca="true" t="shared" si="9" ref="P13:P76">IF(O13&gt;N13,O13-N13,0)</f>
        <v>465879.9804868556</v>
      </c>
      <c r="Q13" s="96">
        <f aca="true" t="shared" si="10" ref="Q13:Q76">P13*(1+$I$2)^($F$6-M13)</f>
        <v>9934835.04711828</v>
      </c>
      <c r="R13" s="84"/>
      <c r="V13" s="84">
        <f aca="true" t="shared" si="11" ref="V13:V76">V12+1</f>
        <v>3</v>
      </c>
      <c r="W13" s="84">
        <f t="shared" si="1"/>
        <v>290400</v>
      </c>
      <c r="X13" s="96">
        <f t="shared" si="2"/>
        <v>756279.9804868556</v>
      </c>
      <c r="Y13" s="84">
        <f t="shared" si="3"/>
        <v>0</v>
      </c>
      <c r="Z13" s="96">
        <f t="shared" si="4"/>
        <v>0</v>
      </c>
      <c r="AA13" s="84"/>
    </row>
    <row r="14" spans="1:27" ht="15">
      <c r="A14" s="84" t="s">
        <v>29</v>
      </c>
      <c r="B14" s="84" t="s">
        <v>1</v>
      </c>
      <c r="C14" s="84">
        <f>C12*(1-C3)</f>
        <v>6400000</v>
      </c>
      <c r="F14" s="81">
        <f t="shared" si="5"/>
        <v>4</v>
      </c>
      <c r="G14" s="81">
        <f t="shared" si="6"/>
        <v>8103.375</v>
      </c>
      <c r="H14" s="81"/>
      <c r="M14" s="84">
        <f t="shared" si="7"/>
        <v>4</v>
      </c>
      <c r="N14" s="84">
        <f t="shared" si="8"/>
        <v>319440</v>
      </c>
      <c r="O14" s="96">
        <f t="shared" si="0"/>
        <v>756279.9804868556</v>
      </c>
      <c r="P14" s="84">
        <f t="shared" si="9"/>
        <v>436839.9804868556</v>
      </c>
      <c r="Q14" s="96">
        <f t="shared" si="10"/>
        <v>8317464.740113861</v>
      </c>
      <c r="R14" s="84"/>
      <c r="V14" s="84">
        <f t="shared" si="11"/>
        <v>4</v>
      </c>
      <c r="W14" s="84">
        <f t="shared" si="1"/>
        <v>319440</v>
      </c>
      <c r="X14" s="96">
        <f t="shared" si="2"/>
        <v>756279.9804868556</v>
      </c>
      <c r="Y14" s="84">
        <f t="shared" si="3"/>
        <v>0</v>
      </c>
      <c r="Z14" s="96">
        <f t="shared" si="4"/>
        <v>0</v>
      </c>
      <c r="AA14" s="84"/>
    </row>
    <row r="15" spans="1:27" ht="15">
      <c r="A15" s="84" t="s">
        <v>30</v>
      </c>
      <c r="B15" s="84" t="s">
        <v>2</v>
      </c>
      <c r="C15" s="84">
        <f>Scheduled_Monthly_Payment</f>
        <v>63023.331707237965</v>
      </c>
      <c r="F15" s="81">
        <f t="shared" si="5"/>
        <v>5</v>
      </c>
      <c r="G15" s="81">
        <f t="shared" si="6"/>
        <v>8508.54375</v>
      </c>
      <c r="H15" s="81"/>
      <c r="M15" s="84">
        <f t="shared" si="7"/>
        <v>5</v>
      </c>
      <c r="N15" s="84">
        <f t="shared" si="8"/>
        <v>351384</v>
      </c>
      <c r="O15" s="96">
        <f t="shared" si="0"/>
        <v>756279.9804868556</v>
      </c>
      <c r="P15" s="84">
        <f t="shared" si="9"/>
        <v>404895.9804868556</v>
      </c>
      <c r="Q15" s="96">
        <f t="shared" si="10"/>
        <v>6883257.746267295</v>
      </c>
      <c r="R15" s="84"/>
      <c r="V15" s="84">
        <f t="shared" si="11"/>
        <v>5</v>
      </c>
      <c r="W15" s="84">
        <f t="shared" si="1"/>
        <v>351384</v>
      </c>
      <c r="X15" s="96">
        <f t="shared" si="2"/>
        <v>756279.9804868556</v>
      </c>
      <c r="Y15" s="84">
        <f t="shared" si="3"/>
        <v>0</v>
      </c>
      <c r="Z15" s="96">
        <f t="shared" si="4"/>
        <v>0</v>
      </c>
      <c r="AA15" s="84"/>
    </row>
    <row r="16" spans="1:27" ht="15">
      <c r="A16" s="84" t="s">
        <v>31</v>
      </c>
      <c r="B16" s="84" t="s">
        <v>106</v>
      </c>
      <c r="C16" s="84">
        <f>Total_Interest</f>
        <v>4944199.707302839</v>
      </c>
      <c r="F16" s="81">
        <f t="shared" si="5"/>
        <v>6</v>
      </c>
      <c r="G16" s="81">
        <f t="shared" si="6"/>
        <v>8933.970937500002</v>
      </c>
      <c r="H16" s="81"/>
      <c r="M16" s="84">
        <f t="shared" si="7"/>
        <v>6</v>
      </c>
      <c r="N16" s="84">
        <f t="shared" si="8"/>
        <v>386522.4</v>
      </c>
      <c r="O16" s="96">
        <f t="shared" si="0"/>
        <v>756279.9804868556</v>
      </c>
      <c r="P16" s="84">
        <f t="shared" si="9"/>
        <v>369757.5804868556</v>
      </c>
      <c r="Q16" s="96">
        <f t="shared" si="10"/>
        <v>5612413.109929393</v>
      </c>
      <c r="R16" s="84"/>
      <c r="V16" s="84">
        <f t="shared" si="11"/>
        <v>6</v>
      </c>
      <c r="W16" s="84">
        <f t="shared" si="1"/>
        <v>386522.4</v>
      </c>
      <c r="X16" s="96">
        <f t="shared" si="2"/>
        <v>756279.9804868556</v>
      </c>
      <c r="Y16" s="84">
        <f t="shared" si="3"/>
        <v>0</v>
      </c>
      <c r="Z16" s="96">
        <f t="shared" si="4"/>
        <v>0</v>
      </c>
      <c r="AA16" s="84"/>
    </row>
    <row r="17" spans="1:27" ht="15">
      <c r="A17" s="84" t="s">
        <v>32</v>
      </c>
      <c r="B17" s="84" t="s">
        <v>45</v>
      </c>
      <c r="C17" s="84">
        <f>C16+C14</f>
        <v>11344199.707302839</v>
      </c>
      <c r="F17" s="81">
        <f t="shared" si="5"/>
        <v>7</v>
      </c>
      <c r="G17" s="81">
        <f t="shared" si="6"/>
        <v>9380.669484375003</v>
      </c>
      <c r="H17" s="81"/>
      <c r="M17" s="84">
        <f t="shared" si="7"/>
        <v>7</v>
      </c>
      <c r="N17" s="84">
        <f t="shared" si="8"/>
        <v>425174.6400000001</v>
      </c>
      <c r="O17" s="96">
        <f t="shared" si="0"/>
        <v>756279.9804868556</v>
      </c>
      <c r="P17" s="84">
        <f t="shared" si="9"/>
        <v>331105.34048685554</v>
      </c>
      <c r="Q17" s="96">
        <f t="shared" si="10"/>
        <v>4487254.554894697</v>
      </c>
      <c r="R17" s="84"/>
      <c r="V17" s="84">
        <f t="shared" si="11"/>
        <v>7</v>
      </c>
      <c r="W17" s="84">
        <f t="shared" si="1"/>
        <v>425174.6400000001</v>
      </c>
      <c r="X17" s="96">
        <f t="shared" si="2"/>
        <v>756279.9804868556</v>
      </c>
      <c r="Y17" s="84">
        <f t="shared" si="3"/>
        <v>0</v>
      </c>
      <c r="Z17" s="96">
        <f t="shared" si="4"/>
        <v>0</v>
      </c>
      <c r="AA17" s="84"/>
    </row>
    <row r="18" spans="1:27" ht="15">
      <c r="A18" s="84" t="s">
        <v>34</v>
      </c>
      <c r="B18" s="97" t="s">
        <v>46</v>
      </c>
      <c r="C18" s="97">
        <f>C17+C13</f>
        <v>12944199.707302839</v>
      </c>
      <c r="F18" s="81">
        <f t="shared" si="5"/>
        <v>8</v>
      </c>
      <c r="G18" s="81">
        <f t="shared" si="6"/>
        <v>9849.702958593753</v>
      </c>
      <c r="H18" s="81"/>
      <c r="M18" s="84">
        <f t="shared" si="7"/>
        <v>8</v>
      </c>
      <c r="N18" s="84">
        <f t="shared" si="8"/>
        <v>467692.1040000001</v>
      </c>
      <c r="O18" s="96">
        <f t="shared" si="0"/>
        <v>756279.9804868556</v>
      </c>
      <c r="P18" s="84">
        <f t="shared" si="9"/>
        <v>288587.8764868555</v>
      </c>
      <c r="Q18" s="96">
        <f t="shared" si="10"/>
        <v>3492002.783952483</v>
      </c>
      <c r="R18" s="84"/>
      <c r="V18" s="84">
        <f t="shared" si="11"/>
        <v>8</v>
      </c>
      <c r="W18" s="84">
        <f t="shared" si="1"/>
        <v>467692.1040000001</v>
      </c>
      <c r="X18" s="96">
        <f t="shared" si="2"/>
        <v>756279.9804868556</v>
      </c>
      <c r="Y18" s="84">
        <f t="shared" si="3"/>
        <v>0</v>
      </c>
      <c r="Z18" s="96">
        <f t="shared" si="4"/>
        <v>0</v>
      </c>
      <c r="AA18" s="84"/>
    </row>
    <row r="19" spans="1:27" ht="15">
      <c r="A19" s="84" t="s">
        <v>33</v>
      </c>
      <c r="B19" s="84" t="s">
        <v>171</v>
      </c>
      <c r="C19" s="84">
        <f>F3</f>
        <v>808060</v>
      </c>
      <c r="D19" s="78">
        <v>220000</v>
      </c>
      <c r="F19" s="81">
        <f t="shared" si="5"/>
        <v>9</v>
      </c>
      <c r="G19" s="81">
        <f t="shared" si="6"/>
        <v>10342.188106523441</v>
      </c>
      <c r="H19" s="81"/>
      <c r="M19" s="84">
        <f t="shared" si="7"/>
        <v>9</v>
      </c>
      <c r="N19" s="84">
        <f t="shared" si="8"/>
        <v>514461.31440000015</v>
      </c>
      <c r="O19" s="96">
        <f t="shared" si="0"/>
        <v>756279.9804868556</v>
      </c>
      <c r="P19" s="84">
        <f t="shared" si="9"/>
        <v>241818.66608685546</v>
      </c>
      <c r="Q19" s="96">
        <f t="shared" si="10"/>
        <v>2612572.175918426</v>
      </c>
      <c r="R19" s="84"/>
      <c r="V19" s="84">
        <f t="shared" si="11"/>
        <v>9</v>
      </c>
      <c r="W19" s="84">
        <f t="shared" si="1"/>
        <v>514461.31440000015</v>
      </c>
      <c r="X19" s="96">
        <f t="shared" si="2"/>
        <v>756279.9804868556</v>
      </c>
      <c r="Y19" s="84">
        <f t="shared" si="3"/>
        <v>0</v>
      </c>
      <c r="Z19" s="96">
        <f t="shared" si="4"/>
        <v>0</v>
      </c>
      <c r="AA19" s="84"/>
    </row>
    <row r="20" spans="1:27" ht="15">
      <c r="A20" s="84" t="s">
        <v>27</v>
      </c>
      <c r="B20" s="84" t="s">
        <v>3</v>
      </c>
      <c r="C20" s="84">
        <f>I3</f>
        <v>500000</v>
      </c>
      <c r="D20" s="78">
        <v>242000.00000000003</v>
      </c>
      <c r="F20" s="81">
        <f t="shared" si="5"/>
        <v>10</v>
      </c>
      <c r="G20" s="81">
        <f t="shared" si="6"/>
        <v>10859.297511849614</v>
      </c>
      <c r="H20" s="81"/>
      <c r="M20" s="84">
        <f t="shared" si="7"/>
        <v>10</v>
      </c>
      <c r="N20" s="84">
        <f t="shared" si="8"/>
        <v>565907.4458400002</v>
      </c>
      <c r="O20" s="96">
        <f t="shared" si="0"/>
        <v>756279.9804868556</v>
      </c>
      <c r="P20" s="84">
        <f t="shared" si="9"/>
        <v>190372.53464685543</v>
      </c>
      <c r="Q20" s="96">
        <f t="shared" si="10"/>
        <v>1836389.2661132072</v>
      </c>
      <c r="R20" s="84"/>
      <c r="V20" s="84">
        <f t="shared" si="11"/>
        <v>10</v>
      </c>
      <c r="W20" s="84">
        <f t="shared" si="1"/>
        <v>565907.4458400002</v>
      </c>
      <c r="X20" s="96">
        <f t="shared" si="2"/>
        <v>756279.9804868556</v>
      </c>
      <c r="Y20" s="84">
        <f t="shared" si="3"/>
        <v>0</v>
      </c>
      <c r="Z20" s="96">
        <f t="shared" si="4"/>
        <v>0</v>
      </c>
      <c r="AA20" s="84"/>
    </row>
    <row r="21" spans="1:27" ht="30">
      <c r="A21" s="84" t="s">
        <v>35</v>
      </c>
      <c r="B21" s="84" t="s">
        <v>123</v>
      </c>
      <c r="C21" s="84">
        <f>H11</f>
        <v>465071.93252109294</v>
      </c>
      <c r="D21" s="78">
        <v>266200.00000000006</v>
      </c>
      <c r="F21" s="81">
        <f t="shared" si="5"/>
        <v>11</v>
      </c>
      <c r="G21" s="81">
        <f t="shared" si="6"/>
        <v>11402.262387442095</v>
      </c>
      <c r="H21" s="81"/>
      <c r="M21" s="84">
        <f t="shared" si="7"/>
        <v>11</v>
      </c>
      <c r="N21" s="84">
        <f t="shared" si="8"/>
        <v>622498.1904240003</v>
      </c>
      <c r="O21" s="96">
        <f t="shared" si="0"/>
        <v>756279.9804868556</v>
      </c>
      <c r="P21" s="84">
        <f t="shared" si="9"/>
        <v>133781.79006285535</v>
      </c>
      <c r="Q21" s="96">
        <f t="shared" si="10"/>
        <v>1152230.6763297147</v>
      </c>
      <c r="R21" s="84"/>
      <c r="V21" s="84">
        <f t="shared" si="11"/>
        <v>11</v>
      </c>
      <c r="W21" s="84">
        <f t="shared" si="1"/>
        <v>622498.1904240003</v>
      </c>
      <c r="X21" s="96">
        <f t="shared" si="2"/>
        <v>756279.9804868556</v>
      </c>
      <c r="Y21" s="84">
        <f t="shared" si="3"/>
        <v>0</v>
      </c>
      <c r="Z21" s="96">
        <f t="shared" si="4"/>
        <v>0</v>
      </c>
      <c r="AA21" s="84"/>
    </row>
    <row r="22" spans="1:27" ht="15">
      <c r="A22" s="84" t="s">
        <v>36</v>
      </c>
      <c r="B22" s="84" t="s">
        <v>22</v>
      </c>
      <c r="C22" s="84">
        <f>I4</f>
        <v>1200000</v>
      </c>
      <c r="D22" s="78">
        <v>79860.00000000003</v>
      </c>
      <c r="F22" s="81">
        <f t="shared" si="5"/>
        <v>12</v>
      </c>
      <c r="G22" s="81">
        <f t="shared" si="6"/>
        <v>11972.3755068142</v>
      </c>
      <c r="H22" s="81"/>
      <c r="M22" s="84">
        <f t="shared" si="7"/>
        <v>12</v>
      </c>
      <c r="N22" s="84">
        <f t="shared" si="8"/>
        <v>684748.0094664004</v>
      </c>
      <c r="O22" s="96">
        <f t="shared" si="0"/>
        <v>756279.9804868556</v>
      </c>
      <c r="P22" s="84">
        <f t="shared" si="9"/>
        <v>71531.97102045524</v>
      </c>
      <c r="Q22" s="96">
        <f t="shared" si="10"/>
        <v>550078.4103977686</v>
      </c>
      <c r="R22" s="84"/>
      <c r="V22" s="84">
        <f t="shared" si="11"/>
        <v>12</v>
      </c>
      <c r="W22" s="84">
        <f t="shared" si="1"/>
        <v>684748.0094664004</v>
      </c>
      <c r="X22" s="96">
        <f t="shared" si="2"/>
        <v>756279.9804868556</v>
      </c>
      <c r="Y22" s="84">
        <f t="shared" si="3"/>
        <v>0</v>
      </c>
      <c r="Z22" s="96">
        <f t="shared" si="4"/>
        <v>0</v>
      </c>
      <c r="AA22" s="84"/>
    </row>
    <row r="23" spans="1:27" ht="15">
      <c r="A23" s="84" t="s">
        <v>37</v>
      </c>
      <c r="B23" s="97" t="s">
        <v>47</v>
      </c>
      <c r="C23" s="97">
        <f>SUM(C18:C22)</f>
        <v>15917331.639823932</v>
      </c>
      <c r="F23" s="81">
        <f t="shared" si="5"/>
        <v>13</v>
      </c>
      <c r="G23" s="81">
        <f t="shared" si="6"/>
        <v>12570.99428215491</v>
      </c>
      <c r="H23" s="81"/>
      <c r="M23" s="84">
        <f t="shared" si="7"/>
        <v>13</v>
      </c>
      <c r="N23" s="84">
        <f t="shared" si="8"/>
        <v>753222.8104130405</v>
      </c>
      <c r="O23" s="96">
        <f t="shared" si="0"/>
        <v>756279.9804868556</v>
      </c>
      <c r="P23" s="84">
        <f t="shared" si="9"/>
        <v>3057.170073815156</v>
      </c>
      <c r="Q23" s="96">
        <f t="shared" si="10"/>
        <v>20990.654729644502</v>
      </c>
      <c r="R23" s="84"/>
      <c r="V23" s="84">
        <f t="shared" si="11"/>
        <v>13</v>
      </c>
      <c r="W23" s="84">
        <f t="shared" si="1"/>
        <v>753222.8104130405</v>
      </c>
      <c r="X23" s="96">
        <f t="shared" si="2"/>
        <v>756279.9804868556</v>
      </c>
      <c r="Y23" s="84">
        <f t="shared" si="3"/>
        <v>0</v>
      </c>
      <c r="Z23" s="96">
        <f t="shared" si="4"/>
        <v>0</v>
      </c>
      <c r="AA23" s="84"/>
    </row>
    <row r="24" spans="1:27" ht="15">
      <c r="A24" s="84" t="s">
        <v>38</v>
      </c>
      <c r="B24" s="84" t="s">
        <v>50</v>
      </c>
      <c r="C24" s="84">
        <f>C2*(1+F7)^F6</f>
        <v>34575539.0012053</v>
      </c>
      <c r="F24" s="81">
        <f t="shared" si="5"/>
        <v>14</v>
      </c>
      <c r="G24" s="81">
        <f t="shared" si="6"/>
        <v>13199.543996262657</v>
      </c>
      <c r="H24" s="81"/>
      <c r="M24" s="84">
        <f t="shared" si="7"/>
        <v>14</v>
      </c>
      <c r="N24" s="84">
        <f t="shared" si="8"/>
        <v>828545.0914543446</v>
      </c>
      <c r="O24" s="96">
        <f t="shared" si="0"/>
        <v>756279.9804868556</v>
      </c>
      <c r="P24" s="84">
        <f t="shared" si="9"/>
        <v>0</v>
      </c>
      <c r="Q24" s="96">
        <f t="shared" si="10"/>
        <v>0</v>
      </c>
      <c r="R24" s="84"/>
      <c r="V24" s="84">
        <f t="shared" si="11"/>
        <v>14</v>
      </c>
      <c r="W24" s="84">
        <f t="shared" si="1"/>
        <v>828545.0914543446</v>
      </c>
      <c r="X24" s="96">
        <f t="shared" si="2"/>
        <v>756279.9804868556</v>
      </c>
      <c r="Y24" s="84">
        <f t="shared" si="3"/>
        <v>72265.11096748896</v>
      </c>
      <c r="Z24" s="96">
        <f t="shared" si="4"/>
        <v>443013.57741822524</v>
      </c>
      <c r="AA24" s="84"/>
    </row>
    <row r="25" spans="1:27" ht="15">
      <c r="A25" s="84" t="s">
        <v>26</v>
      </c>
      <c r="B25" s="84" t="s">
        <v>124</v>
      </c>
      <c r="C25" s="84">
        <f>scenarios!E2</f>
        <v>800464.9438677393</v>
      </c>
      <c r="F25" s="81">
        <f t="shared" si="5"/>
        <v>15</v>
      </c>
      <c r="G25" s="81">
        <f t="shared" si="6"/>
        <v>13859.52119607579</v>
      </c>
      <c r="H25" s="81"/>
      <c r="M25" s="84">
        <f t="shared" si="7"/>
        <v>15</v>
      </c>
      <c r="N25" s="84">
        <f t="shared" si="8"/>
        <v>911399.600599779</v>
      </c>
      <c r="O25" s="96">
        <f t="shared" si="0"/>
        <v>756279.9804868556</v>
      </c>
      <c r="P25" s="84">
        <f t="shared" si="9"/>
        <v>0</v>
      </c>
      <c r="Q25" s="96">
        <f t="shared" si="10"/>
        <v>0</v>
      </c>
      <c r="R25" s="84"/>
      <c r="V25" s="84">
        <f t="shared" si="11"/>
        <v>15</v>
      </c>
      <c r="W25" s="84">
        <f t="shared" si="1"/>
        <v>911399.600599779</v>
      </c>
      <c r="X25" s="96">
        <f t="shared" si="2"/>
        <v>756279.9804868556</v>
      </c>
      <c r="Y25" s="84">
        <f t="shared" si="3"/>
        <v>155119.62011292344</v>
      </c>
      <c r="Z25" s="96">
        <f t="shared" si="4"/>
        <v>849057.4412390578</v>
      </c>
      <c r="AA25" s="84"/>
    </row>
    <row r="26" spans="1:27" ht="15">
      <c r="A26" s="84" t="s">
        <v>39</v>
      </c>
      <c r="B26" s="97" t="s">
        <v>48</v>
      </c>
      <c r="C26" s="97">
        <f>SUM(C24:C25)</f>
        <v>35376003.94507304</v>
      </c>
      <c r="F26" s="81">
        <f t="shared" si="5"/>
        <v>16</v>
      </c>
      <c r="G26" s="81">
        <f t="shared" si="6"/>
        <v>14552.49725587958</v>
      </c>
      <c r="H26" s="81"/>
      <c r="M26" s="84">
        <f t="shared" si="7"/>
        <v>16</v>
      </c>
      <c r="N26" s="84">
        <f t="shared" si="8"/>
        <v>1002539.560659757</v>
      </c>
      <c r="O26" s="96">
        <f t="shared" si="0"/>
        <v>0</v>
      </c>
      <c r="P26" s="84">
        <f t="shared" si="9"/>
        <v>0</v>
      </c>
      <c r="Q26" s="96">
        <f t="shared" si="10"/>
        <v>0</v>
      </c>
      <c r="R26" s="84"/>
      <c r="V26" s="84">
        <f t="shared" si="11"/>
        <v>16</v>
      </c>
      <c r="W26" s="84">
        <f t="shared" si="1"/>
        <v>1002539.560659757</v>
      </c>
      <c r="X26" s="96">
        <f t="shared" si="2"/>
        <v>0</v>
      </c>
      <c r="Y26" s="84">
        <f t="shared" si="3"/>
        <v>1002539.560659757</v>
      </c>
      <c r="Z26" s="96">
        <f t="shared" si="4"/>
        <v>4899523.403149862</v>
      </c>
      <c r="AA26" s="84"/>
    </row>
    <row r="27" spans="1:27" ht="15">
      <c r="A27" s="84" t="s">
        <v>25</v>
      </c>
      <c r="B27" s="90" t="s">
        <v>49</v>
      </c>
      <c r="C27" s="90">
        <f>C26-C23</f>
        <v>19458672.305249106</v>
      </c>
      <c r="F27" s="81">
        <f t="shared" si="5"/>
        <v>17</v>
      </c>
      <c r="G27" s="81">
        <f t="shared" si="6"/>
        <v>15280.12211867356</v>
      </c>
      <c r="H27" s="81"/>
      <c r="M27" s="84">
        <f t="shared" si="7"/>
        <v>17</v>
      </c>
      <c r="N27" s="84">
        <f t="shared" si="8"/>
        <v>1102793.5167257327</v>
      </c>
      <c r="O27" s="96">
        <f t="shared" si="0"/>
        <v>0</v>
      </c>
      <c r="P27" s="84">
        <f t="shared" si="9"/>
        <v>0</v>
      </c>
      <c r="Q27" s="96">
        <f t="shared" si="10"/>
        <v>0</v>
      </c>
      <c r="R27" s="84"/>
      <c r="V27" s="84">
        <f t="shared" si="11"/>
        <v>17</v>
      </c>
      <c r="W27" s="84">
        <f t="shared" si="1"/>
        <v>1102793.5167257327</v>
      </c>
      <c r="X27" s="96">
        <f t="shared" si="2"/>
        <v>0</v>
      </c>
      <c r="Y27" s="84">
        <f t="shared" si="3"/>
        <v>1102793.5167257327</v>
      </c>
      <c r="Z27" s="96">
        <f t="shared" si="4"/>
        <v>4812031.9138079</v>
      </c>
      <c r="AA27" s="84"/>
    </row>
    <row r="28" spans="1:27" ht="30">
      <c r="A28" s="84" t="s">
        <v>40</v>
      </c>
      <c r="B28" s="84" t="s">
        <v>51</v>
      </c>
      <c r="C28" s="84">
        <f>C24</f>
        <v>34575539.0012053</v>
      </c>
      <c r="F28" s="81">
        <f t="shared" si="5"/>
        <v>18</v>
      </c>
      <c r="G28" s="81">
        <f t="shared" si="6"/>
        <v>16044.128224607239</v>
      </c>
      <c r="H28" s="81"/>
      <c r="M28" s="84">
        <f t="shared" si="7"/>
        <v>18</v>
      </c>
      <c r="N28" s="84">
        <f t="shared" si="8"/>
        <v>1213072.8683983062</v>
      </c>
      <c r="O28" s="96">
        <f t="shared" si="0"/>
        <v>0</v>
      </c>
      <c r="P28" s="84">
        <f t="shared" si="9"/>
        <v>0</v>
      </c>
      <c r="Q28" s="96">
        <f t="shared" si="10"/>
        <v>0</v>
      </c>
      <c r="R28" s="84"/>
      <c r="V28" s="84">
        <f t="shared" si="11"/>
        <v>18</v>
      </c>
      <c r="W28" s="84">
        <f t="shared" si="1"/>
        <v>1213072.8683983062</v>
      </c>
      <c r="X28" s="96">
        <f t="shared" si="2"/>
        <v>0</v>
      </c>
      <c r="Y28" s="84">
        <f t="shared" si="3"/>
        <v>1213072.8683983062</v>
      </c>
      <c r="Z28" s="96">
        <f t="shared" si="4"/>
        <v>4726102.772489902</v>
      </c>
      <c r="AA28" s="84"/>
    </row>
    <row r="29" spans="1:27" ht="15">
      <c r="A29" s="84" t="s">
        <v>41</v>
      </c>
      <c r="F29" s="81">
        <f t="shared" si="5"/>
        <v>19</v>
      </c>
      <c r="G29" s="81">
        <f t="shared" si="6"/>
        <v>16846.3346358376</v>
      </c>
      <c r="H29" s="81"/>
      <c r="M29" s="84">
        <f t="shared" si="7"/>
        <v>19</v>
      </c>
      <c r="N29" s="84">
        <f t="shared" si="8"/>
        <v>1334380.1552381369</v>
      </c>
      <c r="O29" s="96">
        <f t="shared" si="0"/>
        <v>0</v>
      </c>
      <c r="P29" s="84">
        <f t="shared" si="9"/>
        <v>0</v>
      </c>
      <c r="Q29" s="96">
        <f t="shared" si="10"/>
        <v>0</v>
      </c>
      <c r="R29" s="84"/>
      <c r="V29" s="84">
        <f t="shared" si="11"/>
        <v>19</v>
      </c>
      <c r="W29" s="84">
        <f t="shared" si="1"/>
        <v>1334380.1552381369</v>
      </c>
      <c r="X29" s="96">
        <f t="shared" si="2"/>
        <v>0</v>
      </c>
      <c r="Y29" s="84">
        <f t="shared" si="3"/>
        <v>1334380.1552381369</v>
      </c>
      <c r="Z29" s="96">
        <f t="shared" si="4"/>
        <v>4641708.080124011</v>
      </c>
      <c r="AA29" s="84"/>
    </row>
    <row r="30" spans="1:27" ht="15">
      <c r="A30" s="84" t="s">
        <v>42</v>
      </c>
      <c r="F30" s="81">
        <f t="shared" si="5"/>
        <v>20</v>
      </c>
      <c r="G30" s="81">
        <f t="shared" si="6"/>
        <v>17688.65136762948</v>
      </c>
      <c r="H30" s="81"/>
      <c r="M30" s="84">
        <f t="shared" si="7"/>
        <v>20</v>
      </c>
      <c r="N30" s="84">
        <f t="shared" si="8"/>
        <v>1467818.1707619508</v>
      </c>
      <c r="O30" s="96">
        <f t="shared" si="0"/>
        <v>0</v>
      </c>
      <c r="P30" s="84">
        <f t="shared" si="9"/>
        <v>0</v>
      </c>
      <c r="Q30" s="96">
        <f t="shared" si="10"/>
        <v>0</v>
      </c>
      <c r="R30" s="84"/>
      <c r="V30" s="84">
        <f t="shared" si="11"/>
        <v>20</v>
      </c>
      <c r="W30" s="84">
        <f t="shared" si="1"/>
        <v>1467818.1707619508</v>
      </c>
      <c r="X30" s="96">
        <f t="shared" si="2"/>
        <v>0</v>
      </c>
      <c r="Y30" s="84">
        <f t="shared" si="3"/>
        <v>1467818.1707619508</v>
      </c>
      <c r="Z30" s="96">
        <f t="shared" si="4"/>
        <v>4558820.435836082</v>
      </c>
      <c r="AA30" s="84"/>
    </row>
    <row r="31" spans="1:27" ht="15">
      <c r="A31" s="84" t="s">
        <v>40</v>
      </c>
      <c r="F31" s="81">
        <f t="shared" si="5"/>
        <v>21</v>
      </c>
      <c r="G31" s="81">
        <f t="shared" si="6"/>
        <v>18573.083936010957</v>
      </c>
      <c r="H31" s="81"/>
      <c r="M31" s="84">
        <f t="shared" si="7"/>
        <v>21</v>
      </c>
      <c r="N31" s="84">
        <f t="shared" si="8"/>
        <v>1614599.987838146</v>
      </c>
      <c r="O31" s="96">
        <f t="shared" si="0"/>
        <v>0</v>
      </c>
      <c r="P31" s="84">
        <f t="shared" si="9"/>
        <v>0</v>
      </c>
      <c r="Q31" s="96">
        <f t="shared" si="10"/>
        <v>0</v>
      </c>
      <c r="R31" s="84"/>
      <c r="V31" s="84">
        <f t="shared" si="11"/>
        <v>21</v>
      </c>
      <c r="W31" s="84">
        <f t="shared" si="1"/>
        <v>1614599.987838146</v>
      </c>
      <c r="X31" s="96">
        <f t="shared" si="2"/>
        <v>0</v>
      </c>
      <c r="Y31" s="84">
        <f t="shared" si="3"/>
        <v>1614599.987838146</v>
      </c>
      <c r="Z31" s="96">
        <f t="shared" si="4"/>
        <v>4477412.928053295</v>
      </c>
      <c r="AA31" s="84"/>
    </row>
    <row r="32" spans="6:27" ht="15">
      <c r="F32" s="81">
        <f t="shared" si="5"/>
        <v>22</v>
      </c>
      <c r="G32" s="81">
        <f t="shared" si="6"/>
        <v>19501.738132811504</v>
      </c>
      <c r="H32" s="81"/>
      <c r="M32" s="84">
        <f t="shared" si="7"/>
        <v>22</v>
      </c>
      <c r="N32" s="84">
        <f t="shared" si="8"/>
        <v>1776059.9866219608</v>
      </c>
      <c r="O32" s="96">
        <f t="shared" si="0"/>
        <v>0</v>
      </c>
      <c r="P32" s="84">
        <f t="shared" si="9"/>
        <v>0</v>
      </c>
      <c r="Q32" s="96">
        <f t="shared" si="10"/>
        <v>0</v>
      </c>
      <c r="R32" s="84"/>
      <c r="V32" s="84">
        <f t="shared" si="11"/>
        <v>22</v>
      </c>
      <c r="W32" s="84">
        <f t="shared" si="1"/>
        <v>1776059.9866219608</v>
      </c>
      <c r="X32" s="96">
        <f t="shared" si="2"/>
        <v>0</v>
      </c>
      <c r="Y32" s="84">
        <f t="shared" si="3"/>
        <v>1776059.9866219608</v>
      </c>
      <c r="Z32" s="96">
        <f t="shared" si="4"/>
        <v>4397459.125766629</v>
      </c>
      <c r="AA32" s="84"/>
    </row>
    <row r="33" spans="6:27" ht="15">
      <c r="F33" s="81">
        <f t="shared" si="5"/>
        <v>23</v>
      </c>
      <c r="G33" s="81">
        <f t="shared" si="6"/>
        <v>20476.82503945208</v>
      </c>
      <c r="H33" s="81"/>
      <c r="M33" s="84">
        <f t="shared" si="7"/>
        <v>23</v>
      </c>
      <c r="N33" s="84">
        <f t="shared" si="8"/>
        <v>1953665.985284157</v>
      </c>
      <c r="O33" s="96">
        <f t="shared" si="0"/>
        <v>0</v>
      </c>
      <c r="P33" s="84">
        <f t="shared" si="9"/>
        <v>0</v>
      </c>
      <c r="Q33" s="96">
        <f t="shared" si="10"/>
        <v>0</v>
      </c>
      <c r="R33" s="84"/>
      <c r="V33" s="84">
        <f t="shared" si="11"/>
        <v>23</v>
      </c>
      <c r="W33" s="84">
        <f t="shared" si="1"/>
        <v>1953665.985284157</v>
      </c>
      <c r="X33" s="96">
        <f t="shared" si="2"/>
        <v>0</v>
      </c>
      <c r="Y33" s="84">
        <f t="shared" si="3"/>
        <v>1953665.985284157</v>
      </c>
      <c r="Z33" s="96">
        <f t="shared" si="4"/>
        <v>4318933.069949368</v>
      </c>
      <c r="AA33" s="84"/>
    </row>
    <row r="34" spans="6:27" ht="15">
      <c r="F34" s="81">
        <f t="shared" si="5"/>
        <v>24</v>
      </c>
      <c r="G34" s="81">
        <f t="shared" si="6"/>
        <v>21500.666291424684</v>
      </c>
      <c r="H34" s="81"/>
      <c r="M34" s="84">
        <f t="shared" si="7"/>
        <v>24</v>
      </c>
      <c r="N34" s="84">
        <f t="shared" si="8"/>
        <v>2149032.583812573</v>
      </c>
      <c r="O34" s="96">
        <f t="shared" si="0"/>
        <v>0</v>
      </c>
      <c r="P34" s="84">
        <f t="shared" si="9"/>
        <v>0</v>
      </c>
      <c r="Q34" s="96">
        <f t="shared" si="10"/>
        <v>0</v>
      </c>
      <c r="R34" s="84"/>
      <c r="V34" s="84">
        <f t="shared" si="11"/>
        <v>24</v>
      </c>
      <c r="W34" s="84">
        <f t="shared" si="1"/>
        <v>2149032.583812573</v>
      </c>
      <c r="X34" s="96">
        <f t="shared" si="2"/>
        <v>0</v>
      </c>
      <c r="Y34" s="84">
        <f t="shared" si="3"/>
        <v>2149032.583812573</v>
      </c>
      <c r="Z34" s="96">
        <f t="shared" si="4"/>
        <v>4241809.265128844</v>
      </c>
      <c r="AA34" s="84"/>
    </row>
    <row r="35" spans="6:27" ht="15">
      <c r="F35" s="81">
        <f t="shared" si="5"/>
        <v>25</v>
      </c>
      <c r="G35" s="81">
        <f t="shared" si="6"/>
        <v>22575.69960599592</v>
      </c>
      <c r="H35" s="81"/>
      <c r="M35" s="84">
        <f t="shared" si="7"/>
        <v>25</v>
      </c>
      <c r="N35" s="84">
        <f t="shared" si="8"/>
        <v>2363935.8421938303</v>
      </c>
      <c r="O35" s="96">
        <f t="shared" si="0"/>
        <v>0</v>
      </c>
      <c r="P35" s="84">
        <f t="shared" si="9"/>
        <v>0</v>
      </c>
      <c r="Q35" s="96">
        <f t="shared" si="10"/>
        <v>0</v>
      </c>
      <c r="R35" s="84"/>
      <c r="V35" s="84">
        <f t="shared" si="11"/>
        <v>25</v>
      </c>
      <c r="W35" s="84">
        <f t="shared" si="1"/>
        <v>2363935.8421938303</v>
      </c>
      <c r="X35" s="96">
        <f t="shared" si="2"/>
        <v>0</v>
      </c>
      <c r="Y35" s="84">
        <f t="shared" si="3"/>
        <v>2363935.8421938303</v>
      </c>
      <c r="Z35" s="96">
        <f t="shared" si="4"/>
        <v>4166062.6711086854</v>
      </c>
      <c r="AA35" s="84"/>
    </row>
    <row r="36" spans="6:27" ht="15">
      <c r="F36" s="81">
        <f t="shared" si="5"/>
        <v>26</v>
      </c>
      <c r="G36" s="81">
        <f t="shared" si="6"/>
        <v>23704.484586295715</v>
      </c>
      <c r="H36" s="81"/>
      <c r="M36" s="84">
        <f t="shared" si="7"/>
        <v>26</v>
      </c>
      <c r="N36" s="84">
        <f t="shared" si="8"/>
        <v>2600329.4264132134</v>
      </c>
      <c r="O36" s="96">
        <f t="shared" si="0"/>
        <v>0</v>
      </c>
      <c r="P36" s="84">
        <f t="shared" si="9"/>
        <v>0</v>
      </c>
      <c r="Q36" s="96">
        <f t="shared" si="10"/>
        <v>0</v>
      </c>
      <c r="R36" s="84"/>
      <c r="V36" s="84">
        <f t="shared" si="11"/>
        <v>26</v>
      </c>
      <c r="W36" s="84">
        <f t="shared" si="1"/>
        <v>2600329.4264132134</v>
      </c>
      <c r="X36" s="96">
        <f t="shared" si="2"/>
        <v>0</v>
      </c>
      <c r="Y36" s="84">
        <f t="shared" si="3"/>
        <v>2600329.4264132134</v>
      </c>
      <c r="Z36" s="96">
        <f t="shared" si="4"/>
        <v>4091668.6948388875</v>
      </c>
      <c r="AA36" s="84"/>
    </row>
    <row r="37" spans="6:27" ht="15">
      <c r="F37" s="81">
        <f t="shared" si="5"/>
        <v>27</v>
      </c>
      <c r="G37" s="81">
        <f t="shared" si="6"/>
        <v>24889.708815610502</v>
      </c>
      <c r="H37" s="81"/>
      <c r="M37" s="84">
        <f t="shared" si="7"/>
        <v>27</v>
      </c>
      <c r="N37" s="84">
        <f t="shared" si="8"/>
        <v>2860362.369054535</v>
      </c>
      <c r="O37" s="96">
        <f t="shared" si="0"/>
        <v>0</v>
      </c>
      <c r="P37" s="84">
        <f t="shared" si="9"/>
        <v>0</v>
      </c>
      <c r="Q37" s="96">
        <f t="shared" si="10"/>
        <v>0</v>
      </c>
      <c r="R37" s="84"/>
      <c r="V37" s="84">
        <f t="shared" si="11"/>
        <v>27</v>
      </c>
      <c r="W37" s="84">
        <f t="shared" si="1"/>
        <v>2860362.369054535</v>
      </c>
      <c r="X37" s="96">
        <f t="shared" si="2"/>
        <v>0</v>
      </c>
      <c r="Y37" s="84">
        <f t="shared" si="3"/>
        <v>2860362.369054535</v>
      </c>
      <c r="Z37" s="96">
        <f t="shared" si="4"/>
        <v>4018603.1824310506</v>
      </c>
      <c r="AA37" s="84"/>
    </row>
    <row r="38" spans="6:27" ht="15">
      <c r="F38" s="81">
        <f t="shared" si="5"/>
        <v>28</v>
      </c>
      <c r="G38" s="81">
        <f t="shared" si="6"/>
        <v>26134.194256391027</v>
      </c>
      <c r="H38" s="81"/>
      <c r="M38" s="84">
        <f t="shared" si="7"/>
        <v>28</v>
      </c>
      <c r="N38" s="84">
        <f t="shared" si="8"/>
        <v>3146398.6059599887</v>
      </c>
      <c r="O38" s="96">
        <f t="shared" si="0"/>
        <v>0</v>
      </c>
      <c r="P38" s="84">
        <f t="shared" si="9"/>
        <v>0</v>
      </c>
      <c r="Q38" s="96">
        <f t="shared" si="10"/>
        <v>0</v>
      </c>
      <c r="R38" s="84"/>
      <c r="V38" s="84">
        <f t="shared" si="11"/>
        <v>28</v>
      </c>
      <c r="W38" s="84">
        <f t="shared" si="1"/>
        <v>3146398.6059599887</v>
      </c>
      <c r="X38" s="96">
        <f t="shared" si="2"/>
        <v>0</v>
      </c>
      <c r="Y38" s="84">
        <f t="shared" si="3"/>
        <v>3146398.6059599887</v>
      </c>
      <c r="Z38" s="96">
        <f t="shared" si="4"/>
        <v>3946842.4113162104</v>
      </c>
      <c r="AA38" s="84"/>
    </row>
    <row r="39" spans="6:27" ht="15">
      <c r="F39" s="81">
        <f t="shared" si="5"/>
        <v>29</v>
      </c>
      <c r="G39" s="81">
        <f t="shared" si="6"/>
        <v>27440.90396921058</v>
      </c>
      <c r="H39" s="81"/>
      <c r="M39" s="84">
        <f t="shared" si="7"/>
        <v>29</v>
      </c>
      <c r="N39" s="84">
        <f t="shared" si="8"/>
        <v>3461038.466555988</v>
      </c>
      <c r="O39" s="96">
        <f t="shared" si="0"/>
        <v>0</v>
      </c>
      <c r="P39" s="84">
        <f t="shared" si="9"/>
        <v>0</v>
      </c>
      <c r="Q39" s="96">
        <f t="shared" si="10"/>
        <v>0</v>
      </c>
      <c r="R39" s="84"/>
      <c r="V39" s="84">
        <f t="shared" si="11"/>
        <v>29</v>
      </c>
      <c r="W39" s="84">
        <f t="shared" si="1"/>
        <v>3461038.466555988</v>
      </c>
      <c r="X39" s="96">
        <f t="shared" si="2"/>
        <v>0</v>
      </c>
      <c r="Y39" s="84">
        <f t="shared" si="3"/>
        <v>3461038.466555988</v>
      </c>
      <c r="Z39" s="96">
        <f t="shared" si="4"/>
        <v>3876363.0825427067</v>
      </c>
      <c r="AA39" s="84"/>
    </row>
    <row r="40" spans="6:27" ht="15">
      <c r="F40" s="81">
        <f t="shared" si="5"/>
        <v>30</v>
      </c>
      <c r="G40" s="81">
        <f t="shared" si="6"/>
        <v>28812.94916767111</v>
      </c>
      <c r="H40" s="81"/>
      <c r="M40" s="84">
        <f t="shared" si="7"/>
        <v>30</v>
      </c>
      <c r="N40" s="84">
        <f t="shared" si="8"/>
        <v>3807142.3132115873</v>
      </c>
      <c r="O40" s="96">
        <f t="shared" si="0"/>
        <v>0</v>
      </c>
      <c r="P40" s="84">
        <f t="shared" si="9"/>
        <v>0</v>
      </c>
      <c r="Q40" s="96">
        <f t="shared" si="10"/>
        <v>0</v>
      </c>
      <c r="R40" s="84"/>
      <c r="V40" s="84">
        <f t="shared" si="11"/>
        <v>30</v>
      </c>
      <c r="W40" s="84">
        <f t="shared" si="1"/>
        <v>3807142.3132115873</v>
      </c>
      <c r="X40" s="96">
        <f t="shared" si="2"/>
        <v>0</v>
      </c>
      <c r="Y40" s="84">
        <f t="shared" si="3"/>
        <v>3807142.3132115873</v>
      </c>
      <c r="Z40" s="96">
        <f t="shared" si="4"/>
        <v>3807142.3132115873</v>
      </c>
      <c r="AA40" s="84"/>
    </row>
    <row r="41" spans="6:27" ht="15">
      <c r="F41" s="78">
        <f t="shared" si="5"/>
        <v>31</v>
      </c>
      <c r="G41" s="81">
        <f t="shared" si="6"/>
        <v>0</v>
      </c>
      <c r="M41" s="84">
        <f t="shared" si="7"/>
        <v>31</v>
      </c>
      <c r="N41" s="84">
        <f t="shared" si="8"/>
        <v>0</v>
      </c>
      <c r="O41" s="96">
        <f t="shared" si="0"/>
        <v>0</v>
      </c>
      <c r="P41" s="84">
        <f t="shared" si="9"/>
        <v>0</v>
      </c>
      <c r="Q41" s="96">
        <f t="shared" si="10"/>
        <v>0</v>
      </c>
      <c r="R41" s="84"/>
      <c r="V41" s="84">
        <f t="shared" si="11"/>
        <v>31</v>
      </c>
      <c r="W41" s="84">
        <f t="shared" si="1"/>
        <v>0</v>
      </c>
      <c r="X41" s="96">
        <f t="shared" si="2"/>
        <v>0</v>
      </c>
      <c r="Y41" s="84">
        <f t="shared" si="3"/>
        <v>0</v>
      </c>
      <c r="Z41" s="96">
        <f t="shared" si="4"/>
        <v>0</v>
      </c>
      <c r="AA41" s="84"/>
    </row>
    <row r="42" spans="6:27" ht="15">
      <c r="F42" s="78">
        <f t="shared" si="5"/>
        <v>32</v>
      </c>
      <c r="G42" s="81">
        <f t="shared" si="6"/>
        <v>0</v>
      </c>
      <c r="M42" s="84">
        <f t="shared" si="7"/>
        <v>32</v>
      </c>
      <c r="N42" s="84">
        <f t="shared" si="8"/>
        <v>0</v>
      </c>
      <c r="O42" s="96">
        <f t="shared" si="0"/>
        <v>0</v>
      </c>
      <c r="P42" s="84">
        <f t="shared" si="9"/>
        <v>0</v>
      </c>
      <c r="Q42" s="96">
        <f t="shared" si="10"/>
        <v>0</v>
      </c>
      <c r="R42" s="84"/>
      <c r="V42" s="84">
        <f t="shared" si="11"/>
        <v>32</v>
      </c>
      <c r="W42" s="84">
        <f t="shared" si="1"/>
        <v>0</v>
      </c>
      <c r="X42" s="96">
        <f t="shared" si="2"/>
        <v>0</v>
      </c>
      <c r="Y42" s="84">
        <f t="shared" si="3"/>
        <v>0</v>
      </c>
      <c r="Z42" s="96">
        <f t="shared" si="4"/>
        <v>0</v>
      </c>
      <c r="AA42" s="84"/>
    </row>
    <row r="43" spans="6:27" ht="15">
      <c r="F43" s="78">
        <f t="shared" si="5"/>
        <v>33</v>
      </c>
      <c r="G43" s="81">
        <f t="shared" si="6"/>
        <v>0</v>
      </c>
      <c r="M43" s="84">
        <f t="shared" si="7"/>
        <v>33</v>
      </c>
      <c r="N43" s="84">
        <f t="shared" si="8"/>
        <v>0</v>
      </c>
      <c r="O43" s="96">
        <f t="shared" si="0"/>
        <v>0</v>
      </c>
      <c r="P43" s="84">
        <f t="shared" si="9"/>
        <v>0</v>
      </c>
      <c r="Q43" s="96">
        <f t="shared" si="10"/>
        <v>0</v>
      </c>
      <c r="R43" s="84"/>
      <c r="V43" s="84">
        <f t="shared" si="11"/>
        <v>33</v>
      </c>
      <c r="W43" s="84">
        <f t="shared" si="1"/>
        <v>0</v>
      </c>
      <c r="X43" s="96">
        <f t="shared" si="2"/>
        <v>0</v>
      </c>
      <c r="Y43" s="84">
        <f t="shared" si="3"/>
        <v>0</v>
      </c>
      <c r="Z43" s="96">
        <f t="shared" si="4"/>
        <v>0</v>
      </c>
      <c r="AA43" s="84"/>
    </row>
    <row r="44" spans="6:27" ht="15">
      <c r="F44" s="78">
        <f t="shared" si="5"/>
        <v>34</v>
      </c>
      <c r="G44" s="81">
        <f t="shared" si="6"/>
        <v>0</v>
      </c>
      <c r="M44" s="84">
        <f t="shared" si="7"/>
        <v>34</v>
      </c>
      <c r="N44" s="84">
        <f t="shared" si="8"/>
        <v>0</v>
      </c>
      <c r="O44" s="96">
        <f t="shared" si="0"/>
        <v>0</v>
      </c>
      <c r="P44" s="84">
        <f t="shared" si="9"/>
        <v>0</v>
      </c>
      <c r="Q44" s="96">
        <f t="shared" si="10"/>
        <v>0</v>
      </c>
      <c r="R44" s="84"/>
      <c r="V44" s="84">
        <f t="shared" si="11"/>
        <v>34</v>
      </c>
      <c r="W44" s="84">
        <f t="shared" si="1"/>
        <v>0</v>
      </c>
      <c r="X44" s="96">
        <f t="shared" si="2"/>
        <v>0</v>
      </c>
      <c r="Y44" s="84">
        <f t="shared" si="3"/>
        <v>0</v>
      </c>
      <c r="Z44" s="96">
        <f t="shared" si="4"/>
        <v>0</v>
      </c>
      <c r="AA44" s="84"/>
    </row>
    <row r="45" spans="6:27" ht="15">
      <c r="F45" s="78">
        <f t="shared" si="5"/>
        <v>35</v>
      </c>
      <c r="G45" s="81">
        <f t="shared" si="6"/>
        <v>0</v>
      </c>
      <c r="M45" s="84">
        <f t="shared" si="7"/>
        <v>35</v>
      </c>
      <c r="N45" s="84">
        <f t="shared" si="8"/>
        <v>0</v>
      </c>
      <c r="O45" s="96">
        <f t="shared" si="0"/>
        <v>0</v>
      </c>
      <c r="P45" s="84">
        <f t="shared" si="9"/>
        <v>0</v>
      </c>
      <c r="Q45" s="96">
        <f t="shared" si="10"/>
        <v>0</v>
      </c>
      <c r="R45" s="84"/>
      <c r="V45" s="84">
        <f t="shared" si="11"/>
        <v>35</v>
      </c>
      <c r="W45" s="84">
        <f t="shared" si="1"/>
        <v>0</v>
      </c>
      <c r="X45" s="96">
        <f t="shared" si="2"/>
        <v>0</v>
      </c>
      <c r="Y45" s="84">
        <f t="shared" si="3"/>
        <v>0</v>
      </c>
      <c r="Z45" s="96">
        <f t="shared" si="4"/>
        <v>0</v>
      </c>
      <c r="AA45" s="84"/>
    </row>
    <row r="46" spans="6:27" ht="15">
      <c r="F46" s="78">
        <f t="shared" si="5"/>
        <v>36</v>
      </c>
      <c r="G46" s="81">
        <f t="shared" si="6"/>
        <v>0</v>
      </c>
      <c r="M46" s="84">
        <f t="shared" si="7"/>
        <v>36</v>
      </c>
      <c r="N46" s="84">
        <f t="shared" si="8"/>
        <v>0</v>
      </c>
      <c r="O46" s="96">
        <f t="shared" si="0"/>
        <v>0</v>
      </c>
      <c r="P46" s="84">
        <f t="shared" si="9"/>
        <v>0</v>
      </c>
      <c r="Q46" s="96">
        <f t="shared" si="10"/>
        <v>0</v>
      </c>
      <c r="R46" s="84"/>
      <c r="V46" s="84">
        <f t="shared" si="11"/>
        <v>36</v>
      </c>
      <c r="W46" s="84">
        <f t="shared" si="1"/>
        <v>0</v>
      </c>
      <c r="X46" s="96">
        <f t="shared" si="2"/>
        <v>0</v>
      </c>
      <c r="Y46" s="84">
        <f t="shared" si="3"/>
        <v>0</v>
      </c>
      <c r="Z46" s="96">
        <f t="shared" si="4"/>
        <v>0</v>
      </c>
      <c r="AA46" s="84"/>
    </row>
    <row r="47" spans="6:27" ht="15">
      <c r="F47" s="78">
        <f t="shared" si="5"/>
        <v>37</v>
      </c>
      <c r="G47" s="81">
        <f t="shared" si="6"/>
        <v>0</v>
      </c>
      <c r="M47" s="84">
        <f t="shared" si="7"/>
        <v>37</v>
      </c>
      <c r="N47" s="84">
        <f t="shared" si="8"/>
        <v>0</v>
      </c>
      <c r="O47" s="96">
        <f t="shared" si="0"/>
        <v>0</v>
      </c>
      <c r="P47" s="84">
        <f t="shared" si="9"/>
        <v>0</v>
      </c>
      <c r="Q47" s="96">
        <f t="shared" si="10"/>
        <v>0</v>
      </c>
      <c r="R47" s="84"/>
      <c r="V47" s="84">
        <f t="shared" si="11"/>
        <v>37</v>
      </c>
      <c r="W47" s="84">
        <f t="shared" si="1"/>
        <v>0</v>
      </c>
      <c r="X47" s="96">
        <f t="shared" si="2"/>
        <v>0</v>
      </c>
      <c r="Y47" s="84">
        <f t="shared" si="3"/>
        <v>0</v>
      </c>
      <c r="Z47" s="96">
        <f t="shared" si="4"/>
        <v>0</v>
      </c>
      <c r="AA47" s="84"/>
    </row>
    <row r="48" spans="6:27" ht="15">
      <c r="F48" s="78">
        <f t="shared" si="5"/>
        <v>38</v>
      </c>
      <c r="G48" s="81">
        <f t="shared" si="6"/>
        <v>0</v>
      </c>
      <c r="M48" s="84">
        <f t="shared" si="7"/>
        <v>38</v>
      </c>
      <c r="N48" s="84">
        <f t="shared" si="8"/>
        <v>0</v>
      </c>
      <c r="O48" s="96">
        <f t="shared" si="0"/>
        <v>0</v>
      </c>
      <c r="P48" s="84">
        <f t="shared" si="9"/>
        <v>0</v>
      </c>
      <c r="Q48" s="96">
        <f t="shared" si="10"/>
        <v>0</v>
      </c>
      <c r="R48" s="84"/>
      <c r="V48" s="84">
        <f t="shared" si="11"/>
        <v>38</v>
      </c>
      <c r="W48" s="84">
        <f t="shared" si="1"/>
        <v>0</v>
      </c>
      <c r="X48" s="96">
        <f t="shared" si="2"/>
        <v>0</v>
      </c>
      <c r="Y48" s="84">
        <f t="shared" si="3"/>
        <v>0</v>
      </c>
      <c r="Z48" s="96">
        <f t="shared" si="4"/>
        <v>0</v>
      </c>
      <c r="AA48" s="84"/>
    </row>
    <row r="49" spans="6:27" ht="15">
      <c r="F49" s="78">
        <f t="shared" si="5"/>
        <v>39</v>
      </c>
      <c r="G49" s="81">
        <f t="shared" si="6"/>
        <v>0</v>
      </c>
      <c r="M49" s="84">
        <f t="shared" si="7"/>
        <v>39</v>
      </c>
      <c r="N49" s="84">
        <f t="shared" si="8"/>
        <v>0</v>
      </c>
      <c r="O49" s="96">
        <f t="shared" si="0"/>
        <v>0</v>
      </c>
      <c r="P49" s="84">
        <f t="shared" si="9"/>
        <v>0</v>
      </c>
      <c r="Q49" s="96">
        <f t="shared" si="10"/>
        <v>0</v>
      </c>
      <c r="R49" s="84"/>
      <c r="V49" s="84">
        <f t="shared" si="11"/>
        <v>39</v>
      </c>
      <c r="W49" s="84">
        <f t="shared" si="1"/>
        <v>0</v>
      </c>
      <c r="X49" s="96">
        <f t="shared" si="2"/>
        <v>0</v>
      </c>
      <c r="Y49" s="84">
        <f t="shared" si="3"/>
        <v>0</v>
      </c>
      <c r="Z49" s="96">
        <f t="shared" si="4"/>
        <v>0</v>
      </c>
      <c r="AA49" s="84"/>
    </row>
    <row r="50" spans="6:27" ht="15">
      <c r="F50" s="78">
        <f t="shared" si="5"/>
        <v>40</v>
      </c>
      <c r="G50" s="81">
        <f t="shared" si="6"/>
        <v>0</v>
      </c>
      <c r="M50" s="84">
        <f t="shared" si="7"/>
        <v>40</v>
      </c>
      <c r="N50" s="84">
        <f t="shared" si="8"/>
        <v>0</v>
      </c>
      <c r="O50" s="96">
        <f t="shared" si="0"/>
        <v>0</v>
      </c>
      <c r="P50" s="84">
        <f t="shared" si="9"/>
        <v>0</v>
      </c>
      <c r="Q50" s="96">
        <f t="shared" si="10"/>
        <v>0</v>
      </c>
      <c r="R50" s="84"/>
      <c r="V50" s="84">
        <f t="shared" si="11"/>
        <v>40</v>
      </c>
      <c r="W50" s="84">
        <f t="shared" si="1"/>
        <v>0</v>
      </c>
      <c r="X50" s="96">
        <f t="shared" si="2"/>
        <v>0</v>
      </c>
      <c r="Y50" s="84">
        <f t="shared" si="3"/>
        <v>0</v>
      </c>
      <c r="Z50" s="96">
        <f t="shared" si="4"/>
        <v>0</v>
      </c>
      <c r="AA50" s="84"/>
    </row>
    <row r="51" spans="6:27" ht="15">
      <c r="F51" s="78">
        <f t="shared" si="5"/>
        <v>41</v>
      </c>
      <c r="G51" s="81">
        <f t="shared" si="6"/>
        <v>0</v>
      </c>
      <c r="M51" s="84">
        <f t="shared" si="7"/>
        <v>41</v>
      </c>
      <c r="N51" s="84">
        <f t="shared" si="8"/>
        <v>0</v>
      </c>
      <c r="O51" s="96">
        <f t="shared" si="0"/>
        <v>0</v>
      </c>
      <c r="P51" s="84">
        <f t="shared" si="9"/>
        <v>0</v>
      </c>
      <c r="Q51" s="96">
        <f t="shared" si="10"/>
        <v>0</v>
      </c>
      <c r="R51" s="84"/>
      <c r="V51" s="84">
        <f t="shared" si="11"/>
        <v>41</v>
      </c>
      <c r="W51" s="84">
        <f t="shared" si="1"/>
        <v>0</v>
      </c>
      <c r="X51" s="96">
        <f t="shared" si="2"/>
        <v>0</v>
      </c>
      <c r="Y51" s="84">
        <f t="shared" si="3"/>
        <v>0</v>
      </c>
      <c r="Z51" s="96">
        <f t="shared" si="4"/>
        <v>0</v>
      </c>
      <c r="AA51" s="84"/>
    </row>
    <row r="52" spans="6:27" ht="15">
      <c r="F52" s="78">
        <f t="shared" si="5"/>
        <v>42</v>
      </c>
      <c r="G52" s="81">
        <f t="shared" si="6"/>
        <v>0</v>
      </c>
      <c r="M52" s="84">
        <f t="shared" si="7"/>
        <v>42</v>
      </c>
      <c r="N52" s="84">
        <f t="shared" si="8"/>
        <v>0</v>
      </c>
      <c r="O52" s="96">
        <f t="shared" si="0"/>
        <v>0</v>
      </c>
      <c r="P52" s="84">
        <f t="shared" si="9"/>
        <v>0</v>
      </c>
      <c r="Q52" s="96">
        <f t="shared" si="10"/>
        <v>0</v>
      </c>
      <c r="R52" s="84"/>
      <c r="V52" s="84">
        <f t="shared" si="11"/>
        <v>42</v>
      </c>
      <c r="W52" s="84">
        <f t="shared" si="1"/>
        <v>0</v>
      </c>
      <c r="X52" s="96">
        <f t="shared" si="2"/>
        <v>0</v>
      </c>
      <c r="Y52" s="84">
        <f t="shared" si="3"/>
        <v>0</v>
      </c>
      <c r="Z52" s="96">
        <f t="shared" si="4"/>
        <v>0</v>
      </c>
      <c r="AA52" s="84"/>
    </row>
    <row r="53" spans="6:27" ht="15">
      <c r="F53" s="78">
        <f t="shared" si="5"/>
        <v>43</v>
      </c>
      <c r="G53" s="81">
        <f t="shared" si="6"/>
        <v>0</v>
      </c>
      <c r="M53" s="84">
        <f t="shared" si="7"/>
        <v>43</v>
      </c>
      <c r="N53" s="84">
        <f t="shared" si="8"/>
        <v>0</v>
      </c>
      <c r="O53" s="96">
        <f t="shared" si="0"/>
        <v>0</v>
      </c>
      <c r="P53" s="84">
        <f t="shared" si="9"/>
        <v>0</v>
      </c>
      <c r="Q53" s="96">
        <f t="shared" si="10"/>
        <v>0</v>
      </c>
      <c r="R53" s="84"/>
      <c r="V53" s="84">
        <f t="shared" si="11"/>
        <v>43</v>
      </c>
      <c r="W53" s="84">
        <f t="shared" si="1"/>
        <v>0</v>
      </c>
      <c r="X53" s="96">
        <f t="shared" si="2"/>
        <v>0</v>
      </c>
      <c r="Y53" s="84">
        <f t="shared" si="3"/>
        <v>0</v>
      </c>
      <c r="Z53" s="96">
        <f t="shared" si="4"/>
        <v>0</v>
      </c>
      <c r="AA53" s="84"/>
    </row>
    <row r="54" spans="6:27" ht="15">
      <c r="F54" s="78">
        <f t="shared" si="5"/>
        <v>44</v>
      </c>
      <c r="G54" s="81">
        <f t="shared" si="6"/>
        <v>0</v>
      </c>
      <c r="M54" s="84">
        <f t="shared" si="7"/>
        <v>44</v>
      </c>
      <c r="N54" s="84">
        <f t="shared" si="8"/>
        <v>0</v>
      </c>
      <c r="O54" s="96">
        <f t="shared" si="0"/>
        <v>0</v>
      </c>
      <c r="P54" s="84">
        <f t="shared" si="9"/>
        <v>0</v>
      </c>
      <c r="Q54" s="96">
        <f t="shared" si="10"/>
        <v>0</v>
      </c>
      <c r="R54" s="84"/>
      <c r="V54" s="84">
        <f t="shared" si="11"/>
        <v>44</v>
      </c>
      <c r="W54" s="84">
        <f t="shared" si="1"/>
        <v>0</v>
      </c>
      <c r="X54" s="96">
        <f t="shared" si="2"/>
        <v>0</v>
      </c>
      <c r="Y54" s="84">
        <f t="shared" si="3"/>
        <v>0</v>
      </c>
      <c r="Z54" s="96">
        <f t="shared" si="4"/>
        <v>0</v>
      </c>
      <c r="AA54" s="84"/>
    </row>
    <row r="55" spans="6:27" ht="15">
      <c r="F55" s="78">
        <f t="shared" si="5"/>
        <v>45</v>
      </c>
      <c r="G55" s="81">
        <f t="shared" si="6"/>
        <v>0</v>
      </c>
      <c r="M55" s="84">
        <f t="shared" si="7"/>
        <v>45</v>
      </c>
      <c r="N55" s="84">
        <f t="shared" si="8"/>
        <v>0</v>
      </c>
      <c r="O55" s="96">
        <f t="shared" si="0"/>
        <v>0</v>
      </c>
      <c r="P55" s="84">
        <f t="shared" si="9"/>
        <v>0</v>
      </c>
      <c r="Q55" s="96">
        <f t="shared" si="10"/>
        <v>0</v>
      </c>
      <c r="R55" s="84"/>
      <c r="V55" s="84">
        <f t="shared" si="11"/>
        <v>45</v>
      </c>
      <c r="W55" s="84">
        <f t="shared" si="1"/>
        <v>0</v>
      </c>
      <c r="X55" s="96">
        <f t="shared" si="2"/>
        <v>0</v>
      </c>
      <c r="Y55" s="84">
        <f t="shared" si="3"/>
        <v>0</v>
      </c>
      <c r="Z55" s="96">
        <f t="shared" si="4"/>
        <v>0</v>
      </c>
      <c r="AA55" s="84"/>
    </row>
    <row r="56" spans="6:27" ht="15">
      <c r="F56" s="78">
        <f t="shared" si="5"/>
        <v>46</v>
      </c>
      <c r="G56" s="81">
        <f t="shared" si="6"/>
        <v>0</v>
      </c>
      <c r="M56" s="84">
        <f t="shared" si="7"/>
        <v>46</v>
      </c>
      <c r="N56" s="84">
        <f t="shared" si="8"/>
        <v>0</v>
      </c>
      <c r="O56" s="96">
        <f t="shared" si="0"/>
        <v>0</v>
      </c>
      <c r="P56" s="84">
        <f t="shared" si="9"/>
        <v>0</v>
      </c>
      <c r="Q56" s="96">
        <f t="shared" si="10"/>
        <v>0</v>
      </c>
      <c r="R56" s="84"/>
      <c r="V56" s="84">
        <f t="shared" si="11"/>
        <v>46</v>
      </c>
      <c r="W56" s="84">
        <f t="shared" si="1"/>
        <v>0</v>
      </c>
      <c r="X56" s="96">
        <f t="shared" si="2"/>
        <v>0</v>
      </c>
      <c r="Y56" s="84">
        <f t="shared" si="3"/>
        <v>0</v>
      </c>
      <c r="Z56" s="96">
        <f t="shared" si="4"/>
        <v>0</v>
      </c>
      <c r="AA56" s="84"/>
    </row>
    <row r="57" spans="6:27" ht="15">
      <c r="F57" s="78">
        <f t="shared" si="5"/>
        <v>47</v>
      </c>
      <c r="G57" s="81">
        <f t="shared" si="6"/>
        <v>0</v>
      </c>
      <c r="M57" s="84">
        <f t="shared" si="7"/>
        <v>47</v>
      </c>
      <c r="N57" s="84">
        <f t="shared" si="8"/>
        <v>0</v>
      </c>
      <c r="O57" s="96">
        <f t="shared" si="0"/>
        <v>0</v>
      </c>
      <c r="P57" s="84">
        <f t="shared" si="9"/>
        <v>0</v>
      </c>
      <c r="Q57" s="96">
        <f t="shared" si="10"/>
        <v>0</v>
      </c>
      <c r="R57" s="84"/>
      <c r="V57" s="84">
        <f t="shared" si="11"/>
        <v>47</v>
      </c>
      <c r="W57" s="84">
        <f t="shared" si="1"/>
        <v>0</v>
      </c>
      <c r="X57" s="96">
        <f t="shared" si="2"/>
        <v>0</v>
      </c>
      <c r="Y57" s="84">
        <f t="shared" si="3"/>
        <v>0</v>
      </c>
      <c r="Z57" s="96">
        <f t="shared" si="4"/>
        <v>0</v>
      </c>
      <c r="AA57" s="84"/>
    </row>
    <row r="58" spans="6:27" ht="15">
      <c r="F58" s="78">
        <f t="shared" si="5"/>
        <v>48</v>
      </c>
      <c r="G58" s="81">
        <f t="shared" si="6"/>
        <v>0</v>
      </c>
      <c r="M58" s="84">
        <f t="shared" si="7"/>
        <v>48</v>
      </c>
      <c r="N58" s="84">
        <f t="shared" si="8"/>
        <v>0</v>
      </c>
      <c r="O58" s="96">
        <f t="shared" si="0"/>
        <v>0</v>
      </c>
      <c r="P58" s="84">
        <f t="shared" si="9"/>
        <v>0</v>
      </c>
      <c r="Q58" s="96">
        <f t="shared" si="10"/>
        <v>0</v>
      </c>
      <c r="R58" s="84"/>
      <c r="V58" s="84">
        <f t="shared" si="11"/>
        <v>48</v>
      </c>
      <c r="W58" s="84">
        <f t="shared" si="1"/>
        <v>0</v>
      </c>
      <c r="X58" s="96">
        <f t="shared" si="2"/>
        <v>0</v>
      </c>
      <c r="Y58" s="84">
        <f t="shared" si="3"/>
        <v>0</v>
      </c>
      <c r="Z58" s="96">
        <f t="shared" si="4"/>
        <v>0</v>
      </c>
      <c r="AA58" s="84"/>
    </row>
    <row r="59" spans="6:27" ht="15">
      <c r="F59" s="78">
        <f t="shared" si="5"/>
        <v>49</v>
      </c>
      <c r="G59" s="81">
        <f t="shared" si="6"/>
        <v>0</v>
      </c>
      <c r="M59" s="84">
        <f t="shared" si="7"/>
        <v>49</v>
      </c>
      <c r="N59" s="84">
        <f t="shared" si="8"/>
        <v>0</v>
      </c>
      <c r="O59" s="96">
        <f t="shared" si="0"/>
        <v>0</v>
      </c>
      <c r="P59" s="84">
        <f t="shared" si="9"/>
        <v>0</v>
      </c>
      <c r="Q59" s="96">
        <f t="shared" si="10"/>
        <v>0</v>
      </c>
      <c r="R59" s="84"/>
      <c r="V59" s="84">
        <f t="shared" si="11"/>
        <v>49</v>
      </c>
      <c r="W59" s="84">
        <f t="shared" si="1"/>
        <v>0</v>
      </c>
      <c r="X59" s="96">
        <f t="shared" si="2"/>
        <v>0</v>
      </c>
      <c r="Y59" s="84">
        <f t="shared" si="3"/>
        <v>0</v>
      </c>
      <c r="Z59" s="96">
        <f t="shared" si="4"/>
        <v>0</v>
      </c>
      <c r="AA59" s="84"/>
    </row>
    <row r="60" spans="6:27" ht="15">
      <c r="F60" s="78">
        <f t="shared" si="5"/>
        <v>50</v>
      </c>
      <c r="G60" s="81">
        <f t="shared" si="6"/>
        <v>0</v>
      </c>
      <c r="M60" s="84">
        <f t="shared" si="7"/>
        <v>50</v>
      </c>
      <c r="N60" s="84">
        <f t="shared" si="8"/>
        <v>0</v>
      </c>
      <c r="O60" s="96">
        <f t="shared" si="0"/>
        <v>0</v>
      </c>
      <c r="P60" s="84">
        <f t="shared" si="9"/>
        <v>0</v>
      </c>
      <c r="Q60" s="96">
        <f t="shared" si="10"/>
        <v>0</v>
      </c>
      <c r="R60" s="84"/>
      <c r="V60" s="84">
        <f t="shared" si="11"/>
        <v>50</v>
      </c>
      <c r="W60" s="84">
        <f t="shared" si="1"/>
        <v>0</v>
      </c>
      <c r="X60" s="96">
        <f t="shared" si="2"/>
        <v>0</v>
      </c>
      <c r="Y60" s="84">
        <f t="shared" si="3"/>
        <v>0</v>
      </c>
      <c r="Z60" s="96">
        <f t="shared" si="4"/>
        <v>0</v>
      </c>
      <c r="AA60" s="84"/>
    </row>
    <row r="61" spans="6:27" ht="15">
      <c r="F61" s="78">
        <f t="shared" si="5"/>
        <v>51</v>
      </c>
      <c r="G61" s="81">
        <f t="shared" si="6"/>
        <v>0</v>
      </c>
      <c r="M61" s="84">
        <f t="shared" si="7"/>
        <v>51</v>
      </c>
      <c r="N61" s="84">
        <f t="shared" si="8"/>
        <v>0</v>
      </c>
      <c r="O61" s="96">
        <f t="shared" si="0"/>
        <v>0</v>
      </c>
      <c r="P61" s="84">
        <f t="shared" si="9"/>
        <v>0</v>
      </c>
      <c r="Q61" s="96">
        <f t="shared" si="10"/>
        <v>0</v>
      </c>
      <c r="R61" s="84"/>
      <c r="V61" s="84">
        <f t="shared" si="11"/>
        <v>51</v>
      </c>
      <c r="W61" s="84">
        <f t="shared" si="1"/>
        <v>0</v>
      </c>
      <c r="X61" s="96">
        <f t="shared" si="2"/>
        <v>0</v>
      </c>
      <c r="Y61" s="84">
        <f t="shared" si="3"/>
        <v>0</v>
      </c>
      <c r="Z61" s="96">
        <f t="shared" si="4"/>
        <v>0</v>
      </c>
      <c r="AA61" s="84"/>
    </row>
    <row r="62" spans="5:27" ht="15">
      <c r="E62" s="78">
        <v>30838.859045590096</v>
      </c>
      <c r="F62" s="78">
        <f t="shared" si="5"/>
        <v>52</v>
      </c>
      <c r="G62" s="81">
        <f t="shared" si="6"/>
        <v>0</v>
      </c>
      <c r="M62" s="84">
        <f t="shared" si="7"/>
        <v>52</v>
      </c>
      <c r="N62" s="84">
        <f t="shared" si="8"/>
        <v>0</v>
      </c>
      <c r="O62" s="96">
        <f t="shared" si="0"/>
        <v>0</v>
      </c>
      <c r="P62" s="84">
        <f t="shared" si="9"/>
        <v>0</v>
      </c>
      <c r="Q62" s="96">
        <f t="shared" si="10"/>
        <v>0</v>
      </c>
      <c r="R62" s="84"/>
      <c r="V62" s="84">
        <f t="shared" si="11"/>
        <v>52</v>
      </c>
      <c r="W62" s="84">
        <f t="shared" si="1"/>
        <v>0</v>
      </c>
      <c r="X62" s="96">
        <f t="shared" si="2"/>
        <v>0</v>
      </c>
      <c r="Y62" s="84">
        <f t="shared" si="3"/>
        <v>0</v>
      </c>
      <c r="Z62" s="96">
        <f t="shared" si="4"/>
        <v>0</v>
      </c>
      <c r="AA62" s="84"/>
    </row>
    <row r="63" spans="6:27" ht="15">
      <c r="F63" s="78">
        <f t="shared" si="5"/>
        <v>53</v>
      </c>
      <c r="G63" s="81">
        <f t="shared" si="6"/>
        <v>0</v>
      </c>
      <c r="M63" s="84">
        <f t="shared" si="7"/>
        <v>53</v>
      </c>
      <c r="N63" s="84">
        <f t="shared" si="8"/>
        <v>0</v>
      </c>
      <c r="O63" s="96">
        <f t="shared" si="0"/>
        <v>0</v>
      </c>
      <c r="P63" s="84">
        <f t="shared" si="9"/>
        <v>0</v>
      </c>
      <c r="Q63" s="96">
        <f t="shared" si="10"/>
        <v>0</v>
      </c>
      <c r="R63" s="84"/>
      <c r="V63" s="84">
        <f t="shared" si="11"/>
        <v>53</v>
      </c>
      <c r="W63" s="84">
        <f t="shared" si="1"/>
        <v>0</v>
      </c>
      <c r="X63" s="96">
        <f t="shared" si="2"/>
        <v>0</v>
      </c>
      <c r="Y63" s="84">
        <f t="shared" si="3"/>
        <v>0</v>
      </c>
      <c r="Z63" s="96">
        <f t="shared" si="4"/>
        <v>0</v>
      </c>
      <c r="AA63" s="84"/>
    </row>
    <row r="64" spans="6:27" ht="15">
      <c r="F64" s="78">
        <f t="shared" si="5"/>
        <v>54</v>
      </c>
      <c r="G64" s="81">
        <f t="shared" si="6"/>
        <v>0</v>
      </c>
      <c r="M64" s="84">
        <f t="shared" si="7"/>
        <v>54</v>
      </c>
      <c r="N64" s="84">
        <f t="shared" si="8"/>
        <v>0</v>
      </c>
      <c r="O64" s="96">
        <f t="shared" si="0"/>
        <v>0</v>
      </c>
      <c r="P64" s="84">
        <f t="shared" si="9"/>
        <v>0</v>
      </c>
      <c r="Q64" s="96">
        <f t="shared" si="10"/>
        <v>0</v>
      </c>
      <c r="R64" s="84"/>
      <c r="V64" s="84">
        <f t="shared" si="11"/>
        <v>54</v>
      </c>
      <c r="W64" s="84">
        <f t="shared" si="1"/>
        <v>0</v>
      </c>
      <c r="X64" s="96">
        <f t="shared" si="2"/>
        <v>0</v>
      </c>
      <c r="Y64" s="84">
        <f t="shared" si="3"/>
        <v>0</v>
      </c>
      <c r="Z64" s="96">
        <f t="shared" si="4"/>
        <v>0</v>
      </c>
      <c r="AA64" s="84"/>
    </row>
    <row r="65" spans="6:27" ht="15">
      <c r="F65" s="78">
        <f t="shared" si="5"/>
        <v>55</v>
      </c>
      <c r="G65" s="81">
        <f t="shared" si="6"/>
        <v>0</v>
      </c>
      <c r="M65" s="84">
        <f t="shared" si="7"/>
        <v>55</v>
      </c>
      <c r="N65" s="84">
        <f t="shared" si="8"/>
        <v>0</v>
      </c>
      <c r="O65" s="96">
        <f t="shared" si="0"/>
        <v>0</v>
      </c>
      <c r="P65" s="84">
        <f t="shared" si="9"/>
        <v>0</v>
      </c>
      <c r="Q65" s="96">
        <f t="shared" si="10"/>
        <v>0</v>
      </c>
      <c r="R65" s="84"/>
      <c r="V65" s="84">
        <f t="shared" si="11"/>
        <v>55</v>
      </c>
      <c r="W65" s="84">
        <f t="shared" si="1"/>
        <v>0</v>
      </c>
      <c r="X65" s="96">
        <f t="shared" si="2"/>
        <v>0</v>
      </c>
      <c r="Y65" s="84">
        <f t="shared" si="3"/>
        <v>0</v>
      </c>
      <c r="Z65" s="96">
        <f t="shared" si="4"/>
        <v>0</v>
      </c>
      <c r="AA65" s="84"/>
    </row>
    <row r="66" spans="6:27" ht="15">
      <c r="F66" s="78">
        <f t="shared" si="5"/>
        <v>56</v>
      </c>
      <c r="G66" s="81">
        <f t="shared" si="6"/>
        <v>0</v>
      </c>
      <c r="M66" s="84">
        <f t="shared" si="7"/>
        <v>56</v>
      </c>
      <c r="N66" s="84">
        <f t="shared" si="8"/>
        <v>0</v>
      </c>
      <c r="O66" s="96">
        <f t="shared" si="0"/>
        <v>0</v>
      </c>
      <c r="P66" s="84">
        <f t="shared" si="9"/>
        <v>0</v>
      </c>
      <c r="Q66" s="96">
        <f t="shared" si="10"/>
        <v>0</v>
      </c>
      <c r="R66" s="84"/>
      <c r="V66" s="84">
        <f t="shared" si="11"/>
        <v>56</v>
      </c>
      <c r="W66" s="84">
        <f t="shared" si="1"/>
        <v>0</v>
      </c>
      <c r="X66" s="96">
        <f t="shared" si="2"/>
        <v>0</v>
      </c>
      <c r="Y66" s="84">
        <f t="shared" si="3"/>
        <v>0</v>
      </c>
      <c r="Z66" s="96">
        <f t="shared" si="4"/>
        <v>0</v>
      </c>
      <c r="AA66" s="84"/>
    </row>
    <row r="67" spans="6:27" ht="15">
      <c r="F67" s="78">
        <f t="shared" si="5"/>
        <v>57</v>
      </c>
      <c r="G67" s="81">
        <f t="shared" si="6"/>
        <v>0</v>
      </c>
      <c r="M67" s="84">
        <f t="shared" si="7"/>
        <v>57</v>
      </c>
      <c r="N67" s="84">
        <f t="shared" si="8"/>
        <v>0</v>
      </c>
      <c r="O67" s="96">
        <f t="shared" si="0"/>
        <v>0</v>
      </c>
      <c r="P67" s="84">
        <f t="shared" si="9"/>
        <v>0</v>
      </c>
      <c r="Q67" s="96">
        <f t="shared" si="10"/>
        <v>0</v>
      </c>
      <c r="R67" s="84"/>
      <c r="V67" s="84">
        <f t="shared" si="11"/>
        <v>57</v>
      </c>
      <c r="W67" s="84">
        <f t="shared" si="1"/>
        <v>0</v>
      </c>
      <c r="X67" s="96">
        <f t="shared" si="2"/>
        <v>0</v>
      </c>
      <c r="Y67" s="84">
        <f t="shared" si="3"/>
        <v>0</v>
      </c>
      <c r="Z67" s="96">
        <f t="shared" si="4"/>
        <v>0</v>
      </c>
      <c r="AA67" s="84"/>
    </row>
    <row r="68" spans="6:27" ht="15">
      <c r="F68" s="78">
        <f t="shared" si="5"/>
        <v>58</v>
      </c>
      <c r="G68" s="81">
        <f t="shared" si="6"/>
        <v>0</v>
      </c>
      <c r="M68" s="84">
        <f t="shared" si="7"/>
        <v>58</v>
      </c>
      <c r="N68" s="84">
        <f t="shared" si="8"/>
        <v>0</v>
      </c>
      <c r="O68" s="96">
        <f t="shared" si="0"/>
        <v>0</v>
      </c>
      <c r="P68" s="84">
        <f t="shared" si="9"/>
        <v>0</v>
      </c>
      <c r="Q68" s="96">
        <f t="shared" si="10"/>
        <v>0</v>
      </c>
      <c r="R68" s="84"/>
      <c r="V68" s="84">
        <f t="shared" si="11"/>
        <v>58</v>
      </c>
      <c r="W68" s="84">
        <f t="shared" si="1"/>
        <v>0</v>
      </c>
      <c r="X68" s="96">
        <f t="shared" si="2"/>
        <v>0</v>
      </c>
      <c r="Y68" s="84">
        <f t="shared" si="3"/>
        <v>0</v>
      </c>
      <c r="Z68" s="96">
        <f t="shared" si="4"/>
        <v>0</v>
      </c>
      <c r="AA68" s="84"/>
    </row>
    <row r="69" spans="6:27" ht="15">
      <c r="F69" s="78">
        <f t="shared" si="5"/>
        <v>59</v>
      </c>
      <c r="G69" s="81">
        <f t="shared" si="6"/>
        <v>0</v>
      </c>
      <c r="M69" s="84">
        <f t="shared" si="7"/>
        <v>59</v>
      </c>
      <c r="N69" s="84">
        <f t="shared" si="8"/>
        <v>0</v>
      </c>
      <c r="O69" s="96">
        <f t="shared" si="0"/>
        <v>0</v>
      </c>
      <c r="P69" s="84">
        <f t="shared" si="9"/>
        <v>0</v>
      </c>
      <c r="Q69" s="96">
        <f t="shared" si="10"/>
        <v>0</v>
      </c>
      <c r="R69" s="84"/>
      <c r="V69" s="84">
        <f t="shared" si="11"/>
        <v>59</v>
      </c>
      <c r="W69" s="84">
        <f t="shared" si="1"/>
        <v>0</v>
      </c>
      <c r="X69" s="96">
        <f t="shared" si="2"/>
        <v>0</v>
      </c>
      <c r="Y69" s="84">
        <f t="shared" si="3"/>
        <v>0</v>
      </c>
      <c r="Z69" s="96">
        <f t="shared" si="4"/>
        <v>0</v>
      </c>
      <c r="AA69" s="84"/>
    </row>
    <row r="70" spans="6:27" ht="15">
      <c r="F70" s="78">
        <f t="shared" si="5"/>
        <v>60</v>
      </c>
      <c r="G70" s="81">
        <f t="shared" si="6"/>
        <v>0</v>
      </c>
      <c r="M70" s="84">
        <f t="shared" si="7"/>
        <v>60</v>
      </c>
      <c r="N70" s="84">
        <f t="shared" si="8"/>
        <v>0</v>
      </c>
      <c r="O70" s="96">
        <f t="shared" si="0"/>
        <v>0</v>
      </c>
      <c r="P70" s="84">
        <f t="shared" si="9"/>
        <v>0</v>
      </c>
      <c r="Q70" s="96">
        <f t="shared" si="10"/>
        <v>0</v>
      </c>
      <c r="R70" s="84"/>
      <c r="V70" s="84">
        <f t="shared" si="11"/>
        <v>60</v>
      </c>
      <c r="W70" s="84">
        <f t="shared" si="1"/>
        <v>0</v>
      </c>
      <c r="X70" s="96">
        <f t="shared" si="2"/>
        <v>0</v>
      </c>
      <c r="Y70" s="84">
        <f t="shared" si="3"/>
        <v>0</v>
      </c>
      <c r="Z70" s="96">
        <f t="shared" si="4"/>
        <v>0</v>
      </c>
      <c r="AA70" s="84"/>
    </row>
    <row r="71" spans="6:27" ht="15">
      <c r="F71" s="78">
        <f t="shared" si="5"/>
        <v>61</v>
      </c>
      <c r="G71" s="81">
        <f t="shared" si="6"/>
        <v>0</v>
      </c>
      <c r="M71" s="84">
        <f t="shared" si="7"/>
        <v>61</v>
      </c>
      <c r="N71" s="84">
        <f t="shared" si="8"/>
        <v>0</v>
      </c>
      <c r="O71" s="96">
        <f t="shared" si="0"/>
        <v>0</v>
      </c>
      <c r="P71" s="84">
        <f t="shared" si="9"/>
        <v>0</v>
      </c>
      <c r="Q71" s="96">
        <f t="shared" si="10"/>
        <v>0</v>
      </c>
      <c r="R71" s="84"/>
      <c r="V71" s="84">
        <f t="shared" si="11"/>
        <v>61</v>
      </c>
      <c r="W71" s="84">
        <f t="shared" si="1"/>
        <v>0</v>
      </c>
      <c r="X71" s="96">
        <f t="shared" si="2"/>
        <v>0</v>
      </c>
      <c r="Y71" s="84">
        <f t="shared" si="3"/>
        <v>0</v>
      </c>
      <c r="Z71" s="96">
        <f t="shared" si="4"/>
        <v>0</v>
      </c>
      <c r="AA71" s="84"/>
    </row>
    <row r="72" spans="6:27" ht="15">
      <c r="F72" s="78">
        <f t="shared" si="5"/>
        <v>62</v>
      </c>
      <c r="G72" s="81">
        <f t="shared" si="6"/>
        <v>0</v>
      </c>
      <c r="M72" s="84">
        <f t="shared" si="7"/>
        <v>62</v>
      </c>
      <c r="N72" s="84">
        <f t="shared" si="8"/>
        <v>0</v>
      </c>
      <c r="O72" s="96">
        <f t="shared" si="0"/>
        <v>0</v>
      </c>
      <c r="P72" s="84">
        <f t="shared" si="9"/>
        <v>0</v>
      </c>
      <c r="Q72" s="96">
        <f t="shared" si="10"/>
        <v>0</v>
      </c>
      <c r="R72" s="84"/>
      <c r="V72" s="84">
        <f t="shared" si="11"/>
        <v>62</v>
      </c>
      <c r="W72" s="84">
        <f t="shared" si="1"/>
        <v>0</v>
      </c>
      <c r="X72" s="96">
        <f t="shared" si="2"/>
        <v>0</v>
      </c>
      <c r="Y72" s="84">
        <f t="shared" si="3"/>
        <v>0</v>
      </c>
      <c r="Z72" s="96">
        <f t="shared" si="4"/>
        <v>0</v>
      </c>
      <c r="AA72" s="84"/>
    </row>
    <row r="73" spans="6:27" ht="15">
      <c r="F73" s="78">
        <f t="shared" si="5"/>
        <v>63</v>
      </c>
      <c r="G73" s="81">
        <f t="shared" si="6"/>
        <v>0</v>
      </c>
      <c r="M73" s="84">
        <f t="shared" si="7"/>
        <v>63</v>
      </c>
      <c r="N73" s="84">
        <f t="shared" si="8"/>
        <v>0</v>
      </c>
      <c r="O73" s="96">
        <f t="shared" si="0"/>
        <v>0</v>
      </c>
      <c r="P73" s="84">
        <f t="shared" si="9"/>
        <v>0</v>
      </c>
      <c r="Q73" s="96">
        <f t="shared" si="10"/>
        <v>0</v>
      </c>
      <c r="R73" s="84"/>
      <c r="V73" s="84">
        <f t="shared" si="11"/>
        <v>63</v>
      </c>
      <c r="W73" s="84">
        <f t="shared" si="1"/>
        <v>0</v>
      </c>
      <c r="X73" s="96">
        <f t="shared" si="2"/>
        <v>0</v>
      </c>
      <c r="Y73" s="84">
        <f t="shared" si="3"/>
        <v>0</v>
      </c>
      <c r="Z73" s="96">
        <f t="shared" si="4"/>
        <v>0</v>
      </c>
      <c r="AA73" s="84"/>
    </row>
    <row r="74" spans="6:27" ht="15">
      <c r="F74" s="78">
        <f t="shared" si="5"/>
        <v>64</v>
      </c>
      <c r="G74" s="81">
        <f t="shared" si="6"/>
        <v>0</v>
      </c>
      <c r="M74" s="84">
        <f t="shared" si="7"/>
        <v>64</v>
      </c>
      <c r="N74" s="84">
        <f t="shared" si="8"/>
        <v>0</v>
      </c>
      <c r="O74" s="96">
        <f t="shared" si="0"/>
        <v>0</v>
      </c>
      <c r="P74" s="84">
        <f t="shared" si="9"/>
        <v>0</v>
      </c>
      <c r="Q74" s="96">
        <f t="shared" si="10"/>
        <v>0</v>
      </c>
      <c r="R74" s="84"/>
      <c r="V74" s="84">
        <f t="shared" si="11"/>
        <v>64</v>
      </c>
      <c r="W74" s="84">
        <f t="shared" si="1"/>
        <v>0</v>
      </c>
      <c r="X74" s="96">
        <f t="shared" si="2"/>
        <v>0</v>
      </c>
      <c r="Y74" s="84">
        <f t="shared" si="3"/>
        <v>0</v>
      </c>
      <c r="Z74" s="96">
        <f t="shared" si="4"/>
        <v>0</v>
      </c>
      <c r="AA74" s="84"/>
    </row>
    <row r="75" spans="6:27" ht="15">
      <c r="F75" s="78">
        <f t="shared" si="5"/>
        <v>65</v>
      </c>
      <c r="G75" s="81">
        <f t="shared" si="6"/>
        <v>0</v>
      </c>
      <c r="M75" s="84">
        <f t="shared" si="7"/>
        <v>65</v>
      </c>
      <c r="N75" s="84">
        <f t="shared" si="8"/>
        <v>0</v>
      </c>
      <c r="O75" s="96">
        <f t="shared" si="0"/>
        <v>0</v>
      </c>
      <c r="P75" s="84">
        <f t="shared" si="9"/>
        <v>0</v>
      </c>
      <c r="Q75" s="96">
        <f t="shared" si="10"/>
        <v>0</v>
      </c>
      <c r="R75" s="84"/>
      <c r="V75" s="84">
        <f t="shared" si="11"/>
        <v>65</v>
      </c>
      <c r="W75" s="84">
        <f t="shared" si="1"/>
        <v>0</v>
      </c>
      <c r="X75" s="96">
        <f t="shared" si="2"/>
        <v>0</v>
      </c>
      <c r="Y75" s="84">
        <f t="shared" si="3"/>
        <v>0</v>
      </c>
      <c r="Z75" s="96">
        <f t="shared" si="4"/>
        <v>0</v>
      </c>
      <c r="AA75" s="84"/>
    </row>
    <row r="76" spans="6:27" ht="15">
      <c r="F76" s="78">
        <f t="shared" si="5"/>
        <v>66</v>
      </c>
      <c r="G76" s="81">
        <f t="shared" si="6"/>
        <v>0</v>
      </c>
      <c r="M76" s="84">
        <f t="shared" si="7"/>
        <v>66</v>
      </c>
      <c r="N76" s="84">
        <f t="shared" si="8"/>
        <v>0</v>
      </c>
      <c r="O76" s="96">
        <f aca="true" t="shared" si="12" ref="O76:O139">IF(M76&lt;=$C$6,$C$15*12,0)</f>
        <v>0</v>
      </c>
      <c r="P76" s="84">
        <f t="shared" si="9"/>
        <v>0</v>
      </c>
      <c r="Q76" s="96">
        <f t="shared" si="10"/>
        <v>0</v>
      </c>
      <c r="R76" s="84"/>
      <c r="V76" s="84">
        <f t="shared" si="11"/>
        <v>66</v>
      </c>
      <c r="W76" s="84">
        <f aca="true" t="shared" si="13" ref="W76:W139">N76</f>
        <v>0</v>
      </c>
      <c r="X76" s="96">
        <f aca="true" t="shared" si="14" ref="X76:X139">O76</f>
        <v>0</v>
      </c>
      <c r="Y76" s="84">
        <f aca="true" t="shared" si="15" ref="Y76:Y139">IF(X76&lt;W76,W76-X76,0)</f>
        <v>0</v>
      </c>
      <c r="Z76" s="96">
        <f aca="true" t="shared" si="16" ref="Z76:Z139">Y76*(1+$I$2)^($F$6-V76)</f>
        <v>0</v>
      </c>
      <c r="AA76" s="84"/>
    </row>
    <row r="77" spans="6:27" ht="15">
      <c r="F77" s="78">
        <f aca="true" t="shared" si="17" ref="F77:F110">F76+1</f>
        <v>67</v>
      </c>
      <c r="G77" s="81">
        <f aca="true" t="shared" si="18" ref="G77:G110">IF(F77&lt;=$F$6,(G76*(1+$F$9)),0)</f>
        <v>0</v>
      </c>
      <c r="M77" s="84">
        <f aca="true" t="shared" si="19" ref="M77:M140">M76+1</f>
        <v>67</v>
      </c>
      <c r="N77" s="84">
        <f aca="true" t="shared" si="20" ref="N77:N140">IF(M77&lt;=$F$6,(N76*(1+$F$4)),0)</f>
        <v>0</v>
      </c>
      <c r="O77" s="96">
        <f t="shared" si="12"/>
        <v>0</v>
      </c>
      <c r="P77" s="84">
        <f aca="true" t="shared" si="21" ref="P77:P140">IF(O77&gt;N77,O77-N77,0)</f>
        <v>0</v>
      </c>
      <c r="Q77" s="96">
        <f aca="true" t="shared" si="22" ref="Q77:Q140">P77*(1+$I$2)^($F$6-M77)</f>
        <v>0</v>
      </c>
      <c r="R77" s="84"/>
      <c r="V77" s="84">
        <f aca="true" t="shared" si="23" ref="V77:V140">V76+1</f>
        <v>67</v>
      </c>
      <c r="W77" s="84">
        <f t="shared" si="13"/>
        <v>0</v>
      </c>
      <c r="X77" s="96">
        <f t="shared" si="14"/>
        <v>0</v>
      </c>
      <c r="Y77" s="84">
        <f t="shared" si="15"/>
        <v>0</v>
      </c>
      <c r="Z77" s="96">
        <f t="shared" si="16"/>
        <v>0</v>
      </c>
      <c r="AA77" s="84"/>
    </row>
    <row r="78" spans="6:27" ht="15">
      <c r="F78" s="78">
        <f t="shared" si="17"/>
        <v>68</v>
      </c>
      <c r="G78" s="81">
        <f t="shared" si="18"/>
        <v>0</v>
      </c>
      <c r="M78" s="84">
        <f t="shared" si="19"/>
        <v>68</v>
      </c>
      <c r="N78" s="84">
        <f t="shared" si="20"/>
        <v>0</v>
      </c>
      <c r="O78" s="96">
        <f t="shared" si="12"/>
        <v>0</v>
      </c>
      <c r="P78" s="84">
        <f t="shared" si="21"/>
        <v>0</v>
      </c>
      <c r="Q78" s="96">
        <f t="shared" si="22"/>
        <v>0</v>
      </c>
      <c r="R78" s="84"/>
      <c r="V78" s="84">
        <f t="shared" si="23"/>
        <v>68</v>
      </c>
      <c r="W78" s="84">
        <f t="shared" si="13"/>
        <v>0</v>
      </c>
      <c r="X78" s="96">
        <f t="shared" si="14"/>
        <v>0</v>
      </c>
      <c r="Y78" s="84">
        <f t="shared" si="15"/>
        <v>0</v>
      </c>
      <c r="Z78" s="96">
        <f t="shared" si="16"/>
        <v>0</v>
      </c>
      <c r="AA78" s="84"/>
    </row>
    <row r="79" spans="6:27" ht="15">
      <c r="F79" s="78">
        <f t="shared" si="17"/>
        <v>69</v>
      </c>
      <c r="G79" s="81">
        <f t="shared" si="18"/>
        <v>0</v>
      </c>
      <c r="M79" s="84">
        <f t="shared" si="19"/>
        <v>69</v>
      </c>
      <c r="N79" s="84">
        <f t="shared" si="20"/>
        <v>0</v>
      </c>
      <c r="O79" s="96">
        <f t="shared" si="12"/>
        <v>0</v>
      </c>
      <c r="P79" s="84">
        <f t="shared" si="21"/>
        <v>0</v>
      </c>
      <c r="Q79" s="96">
        <f t="shared" si="22"/>
        <v>0</v>
      </c>
      <c r="R79" s="84"/>
      <c r="V79" s="84">
        <f t="shared" si="23"/>
        <v>69</v>
      </c>
      <c r="W79" s="84">
        <f t="shared" si="13"/>
        <v>0</v>
      </c>
      <c r="X79" s="96">
        <f t="shared" si="14"/>
        <v>0</v>
      </c>
      <c r="Y79" s="84">
        <f t="shared" si="15"/>
        <v>0</v>
      </c>
      <c r="Z79" s="96">
        <f t="shared" si="16"/>
        <v>0</v>
      </c>
      <c r="AA79" s="84"/>
    </row>
    <row r="80" spans="6:27" ht="15">
      <c r="F80" s="78">
        <f t="shared" si="17"/>
        <v>70</v>
      </c>
      <c r="G80" s="81">
        <f t="shared" si="18"/>
        <v>0</v>
      </c>
      <c r="M80" s="84">
        <f t="shared" si="19"/>
        <v>70</v>
      </c>
      <c r="N80" s="84">
        <f t="shared" si="20"/>
        <v>0</v>
      </c>
      <c r="O80" s="96">
        <f t="shared" si="12"/>
        <v>0</v>
      </c>
      <c r="P80" s="84">
        <f t="shared" si="21"/>
        <v>0</v>
      </c>
      <c r="Q80" s="96">
        <f t="shared" si="22"/>
        <v>0</v>
      </c>
      <c r="R80" s="84"/>
      <c r="V80" s="84">
        <f t="shared" si="23"/>
        <v>70</v>
      </c>
      <c r="W80" s="84">
        <f t="shared" si="13"/>
        <v>0</v>
      </c>
      <c r="X80" s="96">
        <f t="shared" si="14"/>
        <v>0</v>
      </c>
      <c r="Y80" s="84">
        <f t="shared" si="15"/>
        <v>0</v>
      </c>
      <c r="Z80" s="96">
        <f t="shared" si="16"/>
        <v>0</v>
      </c>
      <c r="AA80" s="84"/>
    </row>
    <row r="81" spans="6:27" ht="15">
      <c r="F81" s="78">
        <f t="shared" si="17"/>
        <v>71</v>
      </c>
      <c r="G81" s="81">
        <f t="shared" si="18"/>
        <v>0</v>
      </c>
      <c r="M81" s="84">
        <f t="shared" si="19"/>
        <v>71</v>
      </c>
      <c r="N81" s="84">
        <f t="shared" si="20"/>
        <v>0</v>
      </c>
      <c r="O81" s="96">
        <f t="shared" si="12"/>
        <v>0</v>
      </c>
      <c r="P81" s="84">
        <f t="shared" si="21"/>
        <v>0</v>
      </c>
      <c r="Q81" s="96">
        <f t="shared" si="22"/>
        <v>0</v>
      </c>
      <c r="R81" s="84"/>
      <c r="V81" s="84">
        <f t="shared" si="23"/>
        <v>71</v>
      </c>
      <c r="W81" s="84">
        <f t="shared" si="13"/>
        <v>0</v>
      </c>
      <c r="X81" s="96">
        <f t="shared" si="14"/>
        <v>0</v>
      </c>
      <c r="Y81" s="84">
        <f t="shared" si="15"/>
        <v>0</v>
      </c>
      <c r="Z81" s="96">
        <f t="shared" si="16"/>
        <v>0</v>
      </c>
      <c r="AA81" s="84"/>
    </row>
    <row r="82" spans="6:27" ht="15">
      <c r="F82" s="78">
        <f t="shared" si="17"/>
        <v>72</v>
      </c>
      <c r="G82" s="81">
        <f t="shared" si="18"/>
        <v>0</v>
      </c>
      <c r="M82" s="84">
        <f t="shared" si="19"/>
        <v>72</v>
      </c>
      <c r="N82" s="84">
        <f t="shared" si="20"/>
        <v>0</v>
      </c>
      <c r="O82" s="96">
        <f t="shared" si="12"/>
        <v>0</v>
      </c>
      <c r="P82" s="84">
        <f t="shared" si="21"/>
        <v>0</v>
      </c>
      <c r="Q82" s="96">
        <f t="shared" si="22"/>
        <v>0</v>
      </c>
      <c r="R82" s="84"/>
      <c r="V82" s="84">
        <f t="shared" si="23"/>
        <v>72</v>
      </c>
      <c r="W82" s="84">
        <f t="shared" si="13"/>
        <v>0</v>
      </c>
      <c r="X82" s="96">
        <f t="shared" si="14"/>
        <v>0</v>
      </c>
      <c r="Y82" s="84">
        <f t="shared" si="15"/>
        <v>0</v>
      </c>
      <c r="Z82" s="96">
        <f t="shared" si="16"/>
        <v>0</v>
      </c>
      <c r="AA82" s="84"/>
    </row>
    <row r="83" spans="6:27" ht="15">
      <c r="F83" s="78">
        <f t="shared" si="17"/>
        <v>73</v>
      </c>
      <c r="G83" s="81">
        <f t="shared" si="18"/>
        <v>0</v>
      </c>
      <c r="M83" s="84">
        <f t="shared" si="19"/>
        <v>73</v>
      </c>
      <c r="N83" s="84">
        <f t="shared" si="20"/>
        <v>0</v>
      </c>
      <c r="O83" s="96">
        <f t="shared" si="12"/>
        <v>0</v>
      </c>
      <c r="P83" s="84">
        <f t="shared" si="21"/>
        <v>0</v>
      </c>
      <c r="Q83" s="96">
        <f t="shared" si="22"/>
        <v>0</v>
      </c>
      <c r="R83" s="84"/>
      <c r="V83" s="84">
        <f t="shared" si="23"/>
        <v>73</v>
      </c>
      <c r="W83" s="84">
        <f t="shared" si="13"/>
        <v>0</v>
      </c>
      <c r="X83" s="96">
        <f t="shared" si="14"/>
        <v>0</v>
      </c>
      <c r="Y83" s="84">
        <f t="shared" si="15"/>
        <v>0</v>
      </c>
      <c r="Z83" s="96">
        <f t="shared" si="16"/>
        <v>0</v>
      </c>
      <c r="AA83" s="84"/>
    </row>
    <row r="84" spans="6:27" ht="15">
      <c r="F84" s="78">
        <f t="shared" si="17"/>
        <v>74</v>
      </c>
      <c r="G84" s="81">
        <f t="shared" si="18"/>
        <v>0</v>
      </c>
      <c r="M84" s="84">
        <f t="shared" si="19"/>
        <v>74</v>
      </c>
      <c r="N84" s="84">
        <f t="shared" si="20"/>
        <v>0</v>
      </c>
      <c r="O84" s="96">
        <f t="shared" si="12"/>
        <v>0</v>
      </c>
      <c r="P84" s="84">
        <f t="shared" si="21"/>
        <v>0</v>
      </c>
      <c r="Q84" s="96">
        <f t="shared" si="22"/>
        <v>0</v>
      </c>
      <c r="R84" s="84"/>
      <c r="V84" s="84">
        <f t="shared" si="23"/>
        <v>74</v>
      </c>
      <c r="W84" s="84">
        <f t="shared" si="13"/>
        <v>0</v>
      </c>
      <c r="X84" s="96">
        <f t="shared" si="14"/>
        <v>0</v>
      </c>
      <c r="Y84" s="84">
        <f t="shared" si="15"/>
        <v>0</v>
      </c>
      <c r="Z84" s="96">
        <f t="shared" si="16"/>
        <v>0</v>
      </c>
      <c r="AA84" s="84"/>
    </row>
    <row r="85" spans="6:27" ht="15">
      <c r="F85" s="78">
        <f t="shared" si="17"/>
        <v>75</v>
      </c>
      <c r="G85" s="81">
        <f t="shared" si="18"/>
        <v>0</v>
      </c>
      <c r="M85" s="84">
        <f t="shared" si="19"/>
        <v>75</v>
      </c>
      <c r="N85" s="84">
        <f t="shared" si="20"/>
        <v>0</v>
      </c>
      <c r="O85" s="96">
        <f t="shared" si="12"/>
        <v>0</v>
      </c>
      <c r="P85" s="84">
        <f t="shared" si="21"/>
        <v>0</v>
      </c>
      <c r="Q85" s="96">
        <f t="shared" si="22"/>
        <v>0</v>
      </c>
      <c r="R85" s="84"/>
      <c r="V85" s="84">
        <f t="shared" si="23"/>
        <v>75</v>
      </c>
      <c r="W85" s="84">
        <f t="shared" si="13"/>
        <v>0</v>
      </c>
      <c r="X85" s="96">
        <f t="shared" si="14"/>
        <v>0</v>
      </c>
      <c r="Y85" s="84">
        <f t="shared" si="15"/>
        <v>0</v>
      </c>
      <c r="Z85" s="96">
        <f t="shared" si="16"/>
        <v>0</v>
      </c>
      <c r="AA85" s="84"/>
    </row>
    <row r="86" spans="6:27" ht="15">
      <c r="F86" s="78">
        <f t="shared" si="17"/>
        <v>76</v>
      </c>
      <c r="G86" s="81">
        <f t="shared" si="18"/>
        <v>0</v>
      </c>
      <c r="M86" s="84">
        <f t="shared" si="19"/>
        <v>76</v>
      </c>
      <c r="N86" s="84">
        <f t="shared" si="20"/>
        <v>0</v>
      </c>
      <c r="O86" s="96">
        <f t="shared" si="12"/>
        <v>0</v>
      </c>
      <c r="P86" s="84">
        <f t="shared" si="21"/>
        <v>0</v>
      </c>
      <c r="Q86" s="96">
        <f t="shared" si="22"/>
        <v>0</v>
      </c>
      <c r="R86" s="84"/>
      <c r="V86" s="84">
        <f t="shared" si="23"/>
        <v>76</v>
      </c>
      <c r="W86" s="84">
        <f t="shared" si="13"/>
        <v>0</v>
      </c>
      <c r="X86" s="96">
        <f t="shared" si="14"/>
        <v>0</v>
      </c>
      <c r="Y86" s="84">
        <f t="shared" si="15"/>
        <v>0</v>
      </c>
      <c r="Z86" s="96">
        <f t="shared" si="16"/>
        <v>0</v>
      </c>
      <c r="AA86" s="84"/>
    </row>
    <row r="87" spans="6:27" ht="15">
      <c r="F87" s="78">
        <f t="shared" si="17"/>
        <v>77</v>
      </c>
      <c r="G87" s="81">
        <f t="shared" si="18"/>
        <v>0</v>
      </c>
      <c r="M87" s="84">
        <f t="shared" si="19"/>
        <v>77</v>
      </c>
      <c r="N87" s="84">
        <f t="shared" si="20"/>
        <v>0</v>
      </c>
      <c r="O87" s="96">
        <f t="shared" si="12"/>
        <v>0</v>
      </c>
      <c r="P87" s="84">
        <f t="shared" si="21"/>
        <v>0</v>
      </c>
      <c r="Q87" s="96">
        <f t="shared" si="22"/>
        <v>0</v>
      </c>
      <c r="R87" s="84"/>
      <c r="V87" s="84">
        <f t="shared" si="23"/>
        <v>77</v>
      </c>
      <c r="W87" s="84">
        <f t="shared" si="13"/>
        <v>0</v>
      </c>
      <c r="X87" s="96">
        <f t="shared" si="14"/>
        <v>0</v>
      </c>
      <c r="Y87" s="84">
        <f t="shared" si="15"/>
        <v>0</v>
      </c>
      <c r="Z87" s="96">
        <f t="shared" si="16"/>
        <v>0</v>
      </c>
      <c r="AA87" s="84"/>
    </row>
    <row r="88" spans="6:27" ht="15">
      <c r="F88" s="78">
        <f t="shared" si="17"/>
        <v>78</v>
      </c>
      <c r="G88" s="81">
        <f t="shared" si="18"/>
        <v>0</v>
      </c>
      <c r="M88" s="84">
        <f t="shared" si="19"/>
        <v>78</v>
      </c>
      <c r="N88" s="84">
        <f t="shared" si="20"/>
        <v>0</v>
      </c>
      <c r="O88" s="96">
        <f t="shared" si="12"/>
        <v>0</v>
      </c>
      <c r="P88" s="84">
        <f t="shared" si="21"/>
        <v>0</v>
      </c>
      <c r="Q88" s="96">
        <f t="shared" si="22"/>
        <v>0</v>
      </c>
      <c r="R88" s="84"/>
      <c r="V88" s="84">
        <f t="shared" si="23"/>
        <v>78</v>
      </c>
      <c r="W88" s="84">
        <f t="shared" si="13"/>
        <v>0</v>
      </c>
      <c r="X88" s="96">
        <f t="shared" si="14"/>
        <v>0</v>
      </c>
      <c r="Y88" s="84">
        <f t="shared" si="15"/>
        <v>0</v>
      </c>
      <c r="Z88" s="96">
        <f t="shared" si="16"/>
        <v>0</v>
      </c>
      <c r="AA88" s="84"/>
    </row>
    <row r="89" spans="6:27" ht="15">
      <c r="F89" s="78">
        <f t="shared" si="17"/>
        <v>79</v>
      </c>
      <c r="G89" s="81">
        <f t="shared" si="18"/>
        <v>0</v>
      </c>
      <c r="M89" s="84">
        <f t="shared" si="19"/>
        <v>79</v>
      </c>
      <c r="N89" s="84">
        <f t="shared" si="20"/>
        <v>0</v>
      </c>
      <c r="O89" s="96">
        <f t="shared" si="12"/>
        <v>0</v>
      </c>
      <c r="P89" s="84">
        <f t="shared" si="21"/>
        <v>0</v>
      </c>
      <c r="Q89" s="96">
        <f t="shared" si="22"/>
        <v>0</v>
      </c>
      <c r="R89" s="84"/>
      <c r="V89" s="84">
        <f t="shared" si="23"/>
        <v>79</v>
      </c>
      <c r="W89" s="84">
        <f t="shared" si="13"/>
        <v>0</v>
      </c>
      <c r="X89" s="96">
        <f t="shared" si="14"/>
        <v>0</v>
      </c>
      <c r="Y89" s="84">
        <f t="shared" si="15"/>
        <v>0</v>
      </c>
      <c r="Z89" s="96">
        <f t="shared" si="16"/>
        <v>0</v>
      </c>
      <c r="AA89" s="84"/>
    </row>
    <row r="90" spans="6:27" ht="15">
      <c r="F90" s="78">
        <f t="shared" si="17"/>
        <v>80</v>
      </c>
      <c r="G90" s="81">
        <f t="shared" si="18"/>
        <v>0</v>
      </c>
      <c r="M90" s="84">
        <f t="shared" si="19"/>
        <v>80</v>
      </c>
      <c r="N90" s="84">
        <f t="shared" si="20"/>
        <v>0</v>
      </c>
      <c r="O90" s="96">
        <f t="shared" si="12"/>
        <v>0</v>
      </c>
      <c r="P90" s="84">
        <f t="shared" si="21"/>
        <v>0</v>
      </c>
      <c r="Q90" s="96">
        <f t="shared" si="22"/>
        <v>0</v>
      </c>
      <c r="R90" s="84"/>
      <c r="V90" s="84">
        <f t="shared" si="23"/>
        <v>80</v>
      </c>
      <c r="W90" s="84">
        <f t="shared" si="13"/>
        <v>0</v>
      </c>
      <c r="X90" s="96">
        <f t="shared" si="14"/>
        <v>0</v>
      </c>
      <c r="Y90" s="84">
        <f t="shared" si="15"/>
        <v>0</v>
      </c>
      <c r="Z90" s="96">
        <f t="shared" si="16"/>
        <v>0</v>
      </c>
      <c r="AA90" s="84"/>
    </row>
    <row r="91" spans="6:27" ht="15">
      <c r="F91" s="78">
        <f t="shared" si="17"/>
        <v>81</v>
      </c>
      <c r="G91" s="81">
        <f t="shared" si="18"/>
        <v>0</v>
      </c>
      <c r="M91" s="84">
        <f t="shared" si="19"/>
        <v>81</v>
      </c>
      <c r="N91" s="84">
        <f t="shared" si="20"/>
        <v>0</v>
      </c>
      <c r="O91" s="96">
        <f t="shared" si="12"/>
        <v>0</v>
      </c>
      <c r="P91" s="84">
        <f t="shared" si="21"/>
        <v>0</v>
      </c>
      <c r="Q91" s="96">
        <f t="shared" si="22"/>
        <v>0</v>
      </c>
      <c r="R91" s="84"/>
      <c r="V91" s="84">
        <f t="shared" si="23"/>
        <v>81</v>
      </c>
      <c r="W91" s="84">
        <f t="shared" si="13"/>
        <v>0</v>
      </c>
      <c r="X91" s="96">
        <f t="shared" si="14"/>
        <v>0</v>
      </c>
      <c r="Y91" s="84">
        <f t="shared" si="15"/>
        <v>0</v>
      </c>
      <c r="Z91" s="96">
        <f t="shared" si="16"/>
        <v>0</v>
      </c>
      <c r="AA91" s="84"/>
    </row>
    <row r="92" spans="6:27" ht="15">
      <c r="F92" s="78">
        <f t="shared" si="17"/>
        <v>82</v>
      </c>
      <c r="G92" s="81">
        <f t="shared" si="18"/>
        <v>0</v>
      </c>
      <c r="M92" s="84">
        <f t="shared" si="19"/>
        <v>82</v>
      </c>
      <c r="N92" s="84">
        <f t="shared" si="20"/>
        <v>0</v>
      </c>
      <c r="O92" s="96">
        <f t="shared" si="12"/>
        <v>0</v>
      </c>
      <c r="P92" s="84">
        <f t="shared" si="21"/>
        <v>0</v>
      </c>
      <c r="Q92" s="96">
        <f t="shared" si="22"/>
        <v>0</v>
      </c>
      <c r="R92" s="84"/>
      <c r="V92" s="84">
        <f t="shared" si="23"/>
        <v>82</v>
      </c>
      <c r="W92" s="84">
        <f t="shared" si="13"/>
        <v>0</v>
      </c>
      <c r="X92" s="96">
        <f t="shared" si="14"/>
        <v>0</v>
      </c>
      <c r="Y92" s="84">
        <f t="shared" si="15"/>
        <v>0</v>
      </c>
      <c r="Z92" s="96">
        <f t="shared" si="16"/>
        <v>0</v>
      </c>
      <c r="AA92" s="84"/>
    </row>
    <row r="93" spans="6:27" ht="15">
      <c r="F93" s="78">
        <f t="shared" si="17"/>
        <v>83</v>
      </c>
      <c r="G93" s="81">
        <f t="shared" si="18"/>
        <v>0</v>
      </c>
      <c r="M93" s="84">
        <f t="shared" si="19"/>
        <v>83</v>
      </c>
      <c r="N93" s="84">
        <f t="shared" si="20"/>
        <v>0</v>
      </c>
      <c r="O93" s="96">
        <f t="shared" si="12"/>
        <v>0</v>
      </c>
      <c r="P93" s="84">
        <f t="shared" si="21"/>
        <v>0</v>
      </c>
      <c r="Q93" s="96">
        <f t="shared" si="22"/>
        <v>0</v>
      </c>
      <c r="R93" s="84"/>
      <c r="V93" s="84">
        <f t="shared" si="23"/>
        <v>83</v>
      </c>
      <c r="W93" s="84">
        <f t="shared" si="13"/>
        <v>0</v>
      </c>
      <c r="X93" s="96">
        <f t="shared" si="14"/>
        <v>0</v>
      </c>
      <c r="Y93" s="84">
        <f t="shared" si="15"/>
        <v>0</v>
      </c>
      <c r="Z93" s="96">
        <f t="shared" si="16"/>
        <v>0</v>
      </c>
      <c r="AA93" s="84"/>
    </row>
    <row r="94" spans="6:27" ht="15">
      <c r="F94" s="78">
        <f t="shared" si="17"/>
        <v>84</v>
      </c>
      <c r="G94" s="81">
        <f t="shared" si="18"/>
        <v>0</v>
      </c>
      <c r="M94" s="84">
        <f t="shared" si="19"/>
        <v>84</v>
      </c>
      <c r="N94" s="84">
        <f t="shared" si="20"/>
        <v>0</v>
      </c>
      <c r="O94" s="96">
        <f t="shared" si="12"/>
        <v>0</v>
      </c>
      <c r="P94" s="84">
        <f t="shared" si="21"/>
        <v>0</v>
      </c>
      <c r="Q94" s="96">
        <f t="shared" si="22"/>
        <v>0</v>
      </c>
      <c r="R94" s="84"/>
      <c r="V94" s="84">
        <f t="shared" si="23"/>
        <v>84</v>
      </c>
      <c r="W94" s="84">
        <f t="shared" si="13"/>
        <v>0</v>
      </c>
      <c r="X94" s="96">
        <f t="shared" si="14"/>
        <v>0</v>
      </c>
      <c r="Y94" s="84">
        <f t="shared" si="15"/>
        <v>0</v>
      </c>
      <c r="Z94" s="96">
        <f t="shared" si="16"/>
        <v>0</v>
      </c>
      <c r="AA94" s="84"/>
    </row>
    <row r="95" spans="6:27" ht="15">
      <c r="F95" s="78">
        <f t="shared" si="17"/>
        <v>85</v>
      </c>
      <c r="G95" s="81">
        <f t="shared" si="18"/>
        <v>0</v>
      </c>
      <c r="M95" s="84">
        <f t="shared" si="19"/>
        <v>85</v>
      </c>
      <c r="N95" s="84">
        <f t="shared" si="20"/>
        <v>0</v>
      </c>
      <c r="O95" s="96">
        <f t="shared" si="12"/>
        <v>0</v>
      </c>
      <c r="P95" s="84">
        <f t="shared" si="21"/>
        <v>0</v>
      </c>
      <c r="Q95" s="96">
        <f t="shared" si="22"/>
        <v>0</v>
      </c>
      <c r="R95" s="84"/>
      <c r="V95" s="84">
        <f t="shared" si="23"/>
        <v>85</v>
      </c>
      <c r="W95" s="84">
        <f t="shared" si="13"/>
        <v>0</v>
      </c>
      <c r="X95" s="96">
        <f t="shared" si="14"/>
        <v>0</v>
      </c>
      <c r="Y95" s="84">
        <f t="shared" si="15"/>
        <v>0</v>
      </c>
      <c r="Z95" s="96">
        <f t="shared" si="16"/>
        <v>0</v>
      </c>
      <c r="AA95" s="84"/>
    </row>
    <row r="96" spans="6:27" ht="15">
      <c r="F96" s="78">
        <f t="shared" si="17"/>
        <v>86</v>
      </c>
      <c r="G96" s="81">
        <f t="shared" si="18"/>
        <v>0</v>
      </c>
      <c r="M96" s="84">
        <f t="shared" si="19"/>
        <v>86</v>
      </c>
      <c r="N96" s="84">
        <f t="shared" si="20"/>
        <v>0</v>
      </c>
      <c r="O96" s="96">
        <f t="shared" si="12"/>
        <v>0</v>
      </c>
      <c r="P96" s="84">
        <f t="shared" si="21"/>
        <v>0</v>
      </c>
      <c r="Q96" s="96">
        <f t="shared" si="22"/>
        <v>0</v>
      </c>
      <c r="R96" s="84"/>
      <c r="V96" s="84">
        <f t="shared" si="23"/>
        <v>86</v>
      </c>
      <c r="W96" s="84">
        <f t="shared" si="13"/>
        <v>0</v>
      </c>
      <c r="X96" s="96">
        <f t="shared" si="14"/>
        <v>0</v>
      </c>
      <c r="Y96" s="84">
        <f t="shared" si="15"/>
        <v>0</v>
      </c>
      <c r="Z96" s="96">
        <f t="shared" si="16"/>
        <v>0</v>
      </c>
      <c r="AA96" s="84"/>
    </row>
    <row r="97" spans="6:27" ht="15">
      <c r="F97" s="78">
        <f t="shared" si="17"/>
        <v>87</v>
      </c>
      <c r="G97" s="81">
        <f t="shared" si="18"/>
        <v>0</v>
      </c>
      <c r="M97" s="84">
        <f t="shared" si="19"/>
        <v>87</v>
      </c>
      <c r="N97" s="84">
        <f t="shared" si="20"/>
        <v>0</v>
      </c>
      <c r="O97" s="96">
        <f t="shared" si="12"/>
        <v>0</v>
      </c>
      <c r="P97" s="84">
        <f t="shared" si="21"/>
        <v>0</v>
      </c>
      <c r="Q97" s="96">
        <f t="shared" si="22"/>
        <v>0</v>
      </c>
      <c r="R97" s="84"/>
      <c r="V97" s="84">
        <f t="shared" si="23"/>
        <v>87</v>
      </c>
      <c r="W97" s="84">
        <f t="shared" si="13"/>
        <v>0</v>
      </c>
      <c r="X97" s="96">
        <f t="shared" si="14"/>
        <v>0</v>
      </c>
      <c r="Y97" s="84">
        <f t="shared" si="15"/>
        <v>0</v>
      </c>
      <c r="Z97" s="96">
        <f t="shared" si="16"/>
        <v>0</v>
      </c>
      <c r="AA97" s="84"/>
    </row>
    <row r="98" spans="6:27" ht="15">
      <c r="F98" s="78">
        <f t="shared" si="17"/>
        <v>88</v>
      </c>
      <c r="G98" s="81">
        <f t="shared" si="18"/>
        <v>0</v>
      </c>
      <c r="M98" s="84">
        <f t="shared" si="19"/>
        <v>88</v>
      </c>
      <c r="N98" s="84">
        <f t="shared" si="20"/>
        <v>0</v>
      </c>
      <c r="O98" s="96">
        <f t="shared" si="12"/>
        <v>0</v>
      </c>
      <c r="P98" s="84">
        <f t="shared" si="21"/>
        <v>0</v>
      </c>
      <c r="Q98" s="96">
        <f t="shared" si="22"/>
        <v>0</v>
      </c>
      <c r="R98" s="84"/>
      <c r="V98" s="84">
        <f t="shared" si="23"/>
        <v>88</v>
      </c>
      <c r="W98" s="84">
        <f t="shared" si="13"/>
        <v>0</v>
      </c>
      <c r="X98" s="96">
        <f t="shared" si="14"/>
        <v>0</v>
      </c>
      <c r="Y98" s="84">
        <f t="shared" si="15"/>
        <v>0</v>
      </c>
      <c r="Z98" s="96">
        <f t="shared" si="16"/>
        <v>0</v>
      </c>
      <c r="AA98" s="84"/>
    </row>
    <row r="99" spans="6:27" ht="15">
      <c r="F99" s="78">
        <f t="shared" si="17"/>
        <v>89</v>
      </c>
      <c r="G99" s="81">
        <f t="shared" si="18"/>
        <v>0</v>
      </c>
      <c r="M99" s="84">
        <f t="shared" si="19"/>
        <v>89</v>
      </c>
      <c r="N99" s="84">
        <f t="shared" si="20"/>
        <v>0</v>
      </c>
      <c r="O99" s="96">
        <f t="shared" si="12"/>
        <v>0</v>
      </c>
      <c r="P99" s="84">
        <f t="shared" si="21"/>
        <v>0</v>
      </c>
      <c r="Q99" s="96">
        <f t="shared" si="22"/>
        <v>0</v>
      </c>
      <c r="R99" s="84"/>
      <c r="V99" s="84">
        <f t="shared" si="23"/>
        <v>89</v>
      </c>
      <c r="W99" s="84">
        <f t="shared" si="13"/>
        <v>0</v>
      </c>
      <c r="X99" s="96">
        <f t="shared" si="14"/>
        <v>0</v>
      </c>
      <c r="Y99" s="84">
        <f t="shared" si="15"/>
        <v>0</v>
      </c>
      <c r="Z99" s="96">
        <f t="shared" si="16"/>
        <v>0</v>
      </c>
      <c r="AA99" s="84"/>
    </row>
    <row r="100" spans="6:27" ht="15">
      <c r="F100" s="78">
        <f t="shared" si="17"/>
        <v>90</v>
      </c>
      <c r="G100" s="81">
        <f t="shared" si="18"/>
        <v>0</v>
      </c>
      <c r="M100" s="84">
        <f t="shared" si="19"/>
        <v>90</v>
      </c>
      <c r="N100" s="84">
        <f t="shared" si="20"/>
        <v>0</v>
      </c>
      <c r="O100" s="96">
        <f t="shared" si="12"/>
        <v>0</v>
      </c>
      <c r="P100" s="84">
        <f t="shared" si="21"/>
        <v>0</v>
      </c>
      <c r="Q100" s="96">
        <f t="shared" si="22"/>
        <v>0</v>
      </c>
      <c r="R100" s="84"/>
      <c r="V100" s="84">
        <f t="shared" si="23"/>
        <v>90</v>
      </c>
      <c r="W100" s="84">
        <f t="shared" si="13"/>
        <v>0</v>
      </c>
      <c r="X100" s="96">
        <f t="shared" si="14"/>
        <v>0</v>
      </c>
      <c r="Y100" s="84">
        <f t="shared" si="15"/>
        <v>0</v>
      </c>
      <c r="Z100" s="96">
        <f t="shared" si="16"/>
        <v>0</v>
      </c>
      <c r="AA100" s="84"/>
    </row>
    <row r="101" spans="6:27" ht="15">
      <c r="F101" s="78">
        <f t="shared" si="17"/>
        <v>91</v>
      </c>
      <c r="G101" s="81">
        <f t="shared" si="18"/>
        <v>0</v>
      </c>
      <c r="M101" s="84">
        <f t="shared" si="19"/>
        <v>91</v>
      </c>
      <c r="N101" s="84">
        <f t="shared" si="20"/>
        <v>0</v>
      </c>
      <c r="O101" s="96">
        <f t="shared" si="12"/>
        <v>0</v>
      </c>
      <c r="P101" s="84">
        <f t="shared" si="21"/>
        <v>0</v>
      </c>
      <c r="Q101" s="96">
        <f t="shared" si="22"/>
        <v>0</v>
      </c>
      <c r="R101" s="84"/>
      <c r="V101" s="84">
        <f t="shared" si="23"/>
        <v>91</v>
      </c>
      <c r="W101" s="84">
        <f t="shared" si="13"/>
        <v>0</v>
      </c>
      <c r="X101" s="96">
        <f t="shared" si="14"/>
        <v>0</v>
      </c>
      <c r="Y101" s="84">
        <f t="shared" si="15"/>
        <v>0</v>
      </c>
      <c r="Z101" s="96">
        <f t="shared" si="16"/>
        <v>0</v>
      </c>
      <c r="AA101" s="84"/>
    </row>
    <row r="102" spans="6:27" ht="15">
      <c r="F102" s="78">
        <f t="shared" si="17"/>
        <v>92</v>
      </c>
      <c r="G102" s="81">
        <f t="shared" si="18"/>
        <v>0</v>
      </c>
      <c r="M102" s="84">
        <f t="shared" si="19"/>
        <v>92</v>
      </c>
      <c r="N102" s="84">
        <f t="shared" si="20"/>
        <v>0</v>
      </c>
      <c r="O102" s="96">
        <f t="shared" si="12"/>
        <v>0</v>
      </c>
      <c r="P102" s="84">
        <f t="shared" si="21"/>
        <v>0</v>
      </c>
      <c r="Q102" s="96">
        <f t="shared" si="22"/>
        <v>0</v>
      </c>
      <c r="R102" s="84"/>
      <c r="V102" s="84">
        <f t="shared" si="23"/>
        <v>92</v>
      </c>
      <c r="W102" s="84">
        <f t="shared" si="13"/>
        <v>0</v>
      </c>
      <c r="X102" s="96">
        <f t="shared" si="14"/>
        <v>0</v>
      </c>
      <c r="Y102" s="84">
        <f t="shared" si="15"/>
        <v>0</v>
      </c>
      <c r="Z102" s="96">
        <f t="shared" si="16"/>
        <v>0</v>
      </c>
      <c r="AA102" s="84"/>
    </row>
    <row r="103" spans="6:27" ht="15">
      <c r="F103" s="78">
        <f t="shared" si="17"/>
        <v>93</v>
      </c>
      <c r="G103" s="81">
        <f t="shared" si="18"/>
        <v>0</v>
      </c>
      <c r="M103" s="84">
        <f t="shared" si="19"/>
        <v>93</v>
      </c>
      <c r="N103" s="84">
        <f t="shared" si="20"/>
        <v>0</v>
      </c>
      <c r="O103" s="96">
        <f t="shared" si="12"/>
        <v>0</v>
      </c>
      <c r="P103" s="84">
        <f t="shared" si="21"/>
        <v>0</v>
      </c>
      <c r="Q103" s="96">
        <f t="shared" si="22"/>
        <v>0</v>
      </c>
      <c r="R103" s="84"/>
      <c r="V103" s="84">
        <f t="shared" si="23"/>
        <v>93</v>
      </c>
      <c r="W103" s="84">
        <f t="shared" si="13"/>
        <v>0</v>
      </c>
      <c r="X103" s="96">
        <f t="shared" si="14"/>
        <v>0</v>
      </c>
      <c r="Y103" s="84">
        <f t="shared" si="15"/>
        <v>0</v>
      </c>
      <c r="Z103" s="96">
        <f t="shared" si="16"/>
        <v>0</v>
      </c>
      <c r="AA103" s="84"/>
    </row>
    <row r="104" spans="6:27" ht="15">
      <c r="F104" s="78">
        <f t="shared" si="17"/>
        <v>94</v>
      </c>
      <c r="G104" s="81">
        <f t="shared" si="18"/>
        <v>0</v>
      </c>
      <c r="M104" s="84">
        <f t="shared" si="19"/>
        <v>94</v>
      </c>
      <c r="N104" s="84">
        <f t="shared" si="20"/>
        <v>0</v>
      </c>
      <c r="O104" s="96">
        <f t="shared" si="12"/>
        <v>0</v>
      </c>
      <c r="P104" s="84">
        <f t="shared" si="21"/>
        <v>0</v>
      </c>
      <c r="Q104" s="96">
        <f t="shared" si="22"/>
        <v>0</v>
      </c>
      <c r="R104" s="84"/>
      <c r="V104" s="84">
        <f t="shared" si="23"/>
        <v>94</v>
      </c>
      <c r="W104" s="84">
        <f t="shared" si="13"/>
        <v>0</v>
      </c>
      <c r="X104" s="96">
        <f t="shared" si="14"/>
        <v>0</v>
      </c>
      <c r="Y104" s="84">
        <f t="shared" si="15"/>
        <v>0</v>
      </c>
      <c r="Z104" s="96">
        <f t="shared" si="16"/>
        <v>0</v>
      </c>
      <c r="AA104" s="84"/>
    </row>
    <row r="105" spans="6:27" ht="15">
      <c r="F105" s="78">
        <f t="shared" si="17"/>
        <v>95</v>
      </c>
      <c r="G105" s="81">
        <f t="shared" si="18"/>
        <v>0</v>
      </c>
      <c r="M105" s="84">
        <f t="shared" si="19"/>
        <v>95</v>
      </c>
      <c r="N105" s="84">
        <f t="shared" si="20"/>
        <v>0</v>
      </c>
      <c r="O105" s="96">
        <f t="shared" si="12"/>
        <v>0</v>
      </c>
      <c r="P105" s="84">
        <f t="shared" si="21"/>
        <v>0</v>
      </c>
      <c r="Q105" s="96">
        <f t="shared" si="22"/>
        <v>0</v>
      </c>
      <c r="R105" s="84"/>
      <c r="V105" s="84">
        <f t="shared" si="23"/>
        <v>95</v>
      </c>
      <c r="W105" s="84">
        <f t="shared" si="13"/>
        <v>0</v>
      </c>
      <c r="X105" s="96">
        <f t="shared" si="14"/>
        <v>0</v>
      </c>
      <c r="Y105" s="84">
        <f t="shared" si="15"/>
        <v>0</v>
      </c>
      <c r="Z105" s="96">
        <f t="shared" si="16"/>
        <v>0</v>
      </c>
      <c r="AA105" s="84"/>
    </row>
    <row r="106" spans="6:27" ht="15">
      <c r="F106" s="78">
        <f t="shared" si="17"/>
        <v>96</v>
      </c>
      <c r="G106" s="81">
        <f t="shared" si="18"/>
        <v>0</v>
      </c>
      <c r="M106" s="84">
        <f t="shared" si="19"/>
        <v>96</v>
      </c>
      <c r="N106" s="84">
        <f t="shared" si="20"/>
        <v>0</v>
      </c>
      <c r="O106" s="96">
        <f t="shared" si="12"/>
        <v>0</v>
      </c>
      <c r="P106" s="84">
        <f t="shared" si="21"/>
        <v>0</v>
      </c>
      <c r="Q106" s="96">
        <f t="shared" si="22"/>
        <v>0</v>
      </c>
      <c r="R106" s="84"/>
      <c r="V106" s="84">
        <f t="shared" si="23"/>
        <v>96</v>
      </c>
      <c r="W106" s="84">
        <f t="shared" si="13"/>
        <v>0</v>
      </c>
      <c r="X106" s="96">
        <f t="shared" si="14"/>
        <v>0</v>
      </c>
      <c r="Y106" s="84">
        <f t="shared" si="15"/>
        <v>0</v>
      </c>
      <c r="Z106" s="96">
        <f t="shared" si="16"/>
        <v>0</v>
      </c>
      <c r="AA106" s="84"/>
    </row>
    <row r="107" spans="6:27" ht="15">
      <c r="F107" s="78">
        <f t="shared" si="17"/>
        <v>97</v>
      </c>
      <c r="G107" s="81">
        <f t="shared" si="18"/>
        <v>0</v>
      </c>
      <c r="M107" s="84">
        <f t="shared" si="19"/>
        <v>97</v>
      </c>
      <c r="N107" s="84">
        <f t="shared" si="20"/>
        <v>0</v>
      </c>
      <c r="O107" s="96">
        <f t="shared" si="12"/>
        <v>0</v>
      </c>
      <c r="P107" s="84">
        <f t="shared" si="21"/>
        <v>0</v>
      </c>
      <c r="Q107" s="96">
        <f t="shared" si="22"/>
        <v>0</v>
      </c>
      <c r="R107" s="84"/>
      <c r="V107" s="84">
        <f t="shared" si="23"/>
        <v>97</v>
      </c>
      <c r="W107" s="84">
        <f t="shared" si="13"/>
        <v>0</v>
      </c>
      <c r="X107" s="96">
        <f t="shared" si="14"/>
        <v>0</v>
      </c>
      <c r="Y107" s="84">
        <f t="shared" si="15"/>
        <v>0</v>
      </c>
      <c r="Z107" s="96">
        <f t="shared" si="16"/>
        <v>0</v>
      </c>
      <c r="AA107" s="84"/>
    </row>
    <row r="108" spans="6:27" ht="15">
      <c r="F108" s="78">
        <f t="shared" si="17"/>
        <v>98</v>
      </c>
      <c r="G108" s="81">
        <f t="shared" si="18"/>
        <v>0</v>
      </c>
      <c r="M108" s="84">
        <f t="shared" si="19"/>
        <v>98</v>
      </c>
      <c r="N108" s="84">
        <f t="shared" si="20"/>
        <v>0</v>
      </c>
      <c r="O108" s="96">
        <f t="shared" si="12"/>
        <v>0</v>
      </c>
      <c r="P108" s="84">
        <f t="shared" si="21"/>
        <v>0</v>
      </c>
      <c r="Q108" s="96">
        <f t="shared" si="22"/>
        <v>0</v>
      </c>
      <c r="R108" s="84"/>
      <c r="V108" s="84">
        <f t="shared" si="23"/>
        <v>98</v>
      </c>
      <c r="W108" s="84">
        <f t="shared" si="13"/>
        <v>0</v>
      </c>
      <c r="X108" s="96">
        <f t="shared" si="14"/>
        <v>0</v>
      </c>
      <c r="Y108" s="84">
        <f t="shared" si="15"/>
        <v>0</v>
      </c>
      <c r="Z108" s="96">
        <f t="shared" si="16"/>
        <v>0</v>
      </c>
      <c r="AA108" s="84"/>
    </row>
    <row r="109" spans="6:27" ht="15">
      <c r="F109" s="78">
        <f t="shared" si="17"/>
        <v>99</v>
      </c>
      <c r="G109" s="81">
        <f t="shared" si="18"/>
        <v>0</v>
      </c>
      <c r="M109" s="84">
        <f t="shared" si="19"/>
        <v>99</v>
      </c>
      <c r="N109" s="84">
        <f t="shared" si="20"/>
        <v>0</v>
      </c>
      <c r="O109" s="96">
        <f t="shared" si="12"/>
        <v>0</v>
      </c>
      <c r="P109" s="84">
        <f t="shared" si="21"/>
        <v>0</v>
      </c>
      <c r="Q109" s="96">
        <f t="shared" si="22"/>
        <v>0</v>
      </c>
      <c r="R109" s="84"/>
      <c r="V109" s="84">
        <f t="shared" si="23"/>
        <v>99</v>
      </c>
      <c r="W109" s="84">
        <f t="shared" si="13"/>
        <v>0</v>
      </c>
      <c r="X109" s="96">
        <f t="shared" si="14"/>
        <v>0</v>
      </c>
      <c r="Y109" s="84">
        <f t="shared" si="15"/>
        <v>0</v>
      </c>
      <c r="Z109" s="96">
        <f t="shared" si="16"/>
        <v>0</v>
      </c>
      <c r="AA109" s="84"/>
    </row>
    <row r="110" spans="6:27" ht="15">
      <c r="F110" s="78">
        <f t="shared" si="17"/>
        <v>100</v>
      </c>
      <c r="G110" s="81">
        <f t="shared" si="18"/>
        <v>0</v>
      </c>
      <c r="M110" s="84">
        <f t="shared" si="19"/>
        <v>100</v>
      </c>
      <c r="N110" s="84">
        <f t="shared" si="20"/>
        <v>0</v>
      </c>
      <c r="O110" s="96">
        <f t="shared" si="12"/>
        <v>0</v>
      </c>
      <c r="P110" s="84">
        <f t="shared" si="21"/>
        <v>0</v>
      </c>
      <c r="Q110" s="96">
        <f t="shared" si="22"/>
        <v>0</v>
      </c>
      <c r="R110" s="84"/>
      <c r="V110" s="84">
        <f t="shared" si="23"/>
        <v>100</v>
      </c>
      <c r="W110" s="84">
        <f t="shared" si="13"/>
        <v>0</v>
      </c>
      <c r="X110" s="96">
        <f t="shared" si="14"/>
        <v>0</v>
      </c>
      <c r="Y110" s="84">
        <f t="shared" si="15"/>
        <v>0</v>
      </c>
      <c r="Z110" s="96">
        <f t="shared" si="16"/>
        <v>0</v>
      </c>
      <c r="AA110" s="84"/>
    </row>
    <row r="111" spans="13:27" ht="15">
      <c r="M111" s="84">
        <f t="shared" si="19"/>
        <v>101</v>
      </c>
      <c r="N111" s="84">
        <f t="shared" si="20"/>
        <v>0</v>
      </c>
      <c r="O111" s="96">
        <f t="shared" si="12"/>
        <v>0</v>
      </c>
      <c r="P111" s="84">
        <f t="shared" si="21"/>
        <v>0</v>
      </c>
      <c r="Q111" s="96">
        <f t="shared" si="22"/>
        <v>0</v>
      </c>
      <c r="R111" s="84"/>
      <c r="V111" s="84">
        <f t="shared" si="23"/>
        <v>101</v>
      </c>
      <c r="W111" s="84">
        <f t="shared" si="13"/>
        <v>0</v>
      </c>
      <c r="X111" s="96">
        <f t="shared" si="14"/>
        <v>0</v>
      </c>
      <c r="Y111" s="84">
        <f t="shared" si="15"/>
        <v>0</v>
      </c>
      <c r="Z111" s="96">
        <f t="shared" si="16"/>
        <v>0</v>
      </c>
      <c r="AA111" s="84"/>
    </row>
    <row r="112" spans="13:27" ht="15">
      <c r="M112" s="84">
        <f t="shared" si="19"/>
        <v>102</v>
      </c>
      <c r="N112" s="84">
        <f t="shared" si="20"/>
        <v>0</v>
      </c>
      <c r="O112" s="96">
        <f t="shared" si="12"/>
        <v>0</v>
      </c>
      <c r="P112" s="84">
        <f t="shared" si="21"/>
        <v>0</v>
      </c>
      <c r="Q112" s="96">
        <f t="shared" si="22"/>
        <v>0</v>
      </c>
      <c r="R112" s="84"/>
      <c r="V112" s="84">
        <f t="shared" si="23"/>
        <v>102</v>
      </c>
      <c r="W112" s="84">
        <f t="shared" si="13"/>
        <v>0</v>
      </c>
      <c r="X112" s="96">
        <f t="shared" si="14"/>
        <v>0</v>
      </c>
      <c r="Y112" s="84">
        <f t="shared" si="15"/>
        <v>0</v>
      </c>
      <c r="Z112" s="96">
        <f t="shared" si="16"/>
        <v>0</v>
      </c>
      <c r="AA112" s="84"/>
    </row>
    <row r="113" spans="13:27" ht="15">
      <c r="M113" s="84">
        <f t="shared" si="19"/>
        <v>103</v>
      </c>
      <c r="N113" s="84">
        <f t="shared" si="20"/>
        <v>0</v>
      </c>
      <c r="O113" s="96">
        <f t="shared" si="12"/>
        <v>0</v>
      </c>
      <c r="P113" s="84">
        <f t="shared" si="21"/>
        <v>0</v>
      </c>
      <c r="Q113" s="96">
        <f t="shared" si="22"/>
        <v>0</v>
      </c>
      <c r="R113" s="84"/>
      <c r="V113" s="84">
        <f t="shared" si="23"/>
        <v>103</v>
      </c>
      <c r="W113" s="84">
        <f t="shared" si="13"/>
        <v>0</v>
      </c>
      <c r="X113" s="96">
        <f t="shared" si="14"/>
        <v>0</v>
      </c>
      <c r="Y113" s="84">
        <f t="shared" si="15"/>
        <v>0</v>
      </c>
      <c r="Z113" s="96">
        <f t="shared" si="16"/>
        <v>0</v>
      </c>
      <c r="AA113" s="84"/>
    </row>
    <row r="114" spans="13:27" ht="15">
      <c r="M114" s="84">
        <f t="shared" si="19"/>
        <v>104</v>
      </c>
      <c r="N114" s="84">
        <f t="shared" si="20"/>
        <v>0</v>
      </c>
      <c r="O114" s="96">
        <f t="shared" si="12"/>
        <v>0</v>
      </c>
      <c r="P114" s="84">
        <f t="shared" si="21"/>
        <v>0</v>
      </c>
      <c r="Q114" s="96">
        <f t="shared" si="22"/>
        <v>0</v>
      </c>
      <c r="R114" s="84"/>
      <c r="V114" s="84">
        <f t="shared" si="23"/>
        <v>104</v>
      </c>
      <c r="W114" s="84">
        <f t="shared" si="13"/>
        <v>0</v>
      </c>
      <c r="X114" s="96">
        <f t="shared" si="14"/>
        <v>0</v>
      </c>
      <c r="Y114" s="84">
        <f t="shared" si="15"/>
        <v>0</v>
      </c>
      <c r="Z114" s="96">
        <f t="shared" si="16"/>
        <v>0</v>
      </c>
      <c r="AA114" s="84"/>
    </row>
    <row r="115" spans="13:27" ht="15">
      <c r="M115" s="84">
        <f t="shared" si="19"/>
        <v>105</v>
      </c>
      <c r="N115" s="84">
        <f t="shared" si="20"/>
        <v>0</v>
      </c>
      <c r="O115" s="96">
        <f t="shared" si="12"/>
        <v>0</v>
      </c>
      <c r="P115" s="84">
        <f t="shared" si="21"/>
        <v>0</v>
      </c>
      <c r="Q115" s="96">
        <f t="shared" si="22"/>
        <v>0</v>
      </c>
      <c r="R115" s="84"/>
      <c r="V115" s="84">
        <f t="shared" si="23"/>
        <v>105</v>
      </c>
      <c r="W115" s="84">
        <f t="shared" si="13"/>
        <v>0</v>
      </c>
      <c r="X115" s="96">
        <f t="shared" si="14"/>
        <v>0</v>
      </c>
      <c r="Y115" s="84">
        <f t="shared" si="15"/>
        <v>0</v>
      </c>
      <c r="Z115" s="96">
        <f t="shared" si="16"/>
        <v>0</v>
      </c>
      <c r="AA115" s="84"/>
    </row>
    <row r="116" spans="13:27" ht="15">
      <c r="M116" s="84">
        <f t="shared" si="19"/>
        <v>106</v>
      </c>
      <c r="N116" s="84">
        <f t="shared" si="20"/>
        <v>0</v>
      </c>
      <c r="O116" s="96">
        <f t="shared" si="12"/>
        <v>0</v>
      </c>
      <c r="P116" s="84">
        <f t="shared" si="21"/>
        <v>0</v>
      </c>
      <c r="Q116" s="96">
        <f t="shared" si="22"/>
        <v>0</v>
      </c>
      <c r="R116" s="84"/>
      <c r="V116" s="84">
        <f t="shared" si="23"/>
        <v>106</v>
      </c>
      <c r="W116" s="84">
        <f t="shared" si="13"/>
        <v>0</v>
      </c>
      <c r="X116" s="96">
        <f t="shared" si="14"/>
        <v>0</v>
      </c>
      <c r="Y116" s="84">
        <f t="shared" si="15"/>
        <v>0</v>
      </c>
      <c r="Z116" s="96">
        <f t="shared" si="16"/>
        <v>0</v>
      </c>
      <c r="AA116" s="84"/>
    </row>
    <row r="117" spans="13:27" ht="15">
      <c r="M117" s="84">
        <f t="shared" si="19"/>
        <v>107</v>
      </c>
      <c r="N117" s="84">
        <f t="shared" si="20"/>
        <v>0</v>
      </c>
      <c r="O117" s="96">
        <f t="shared" si="12"/>
        <v>0</v>
      </c>
      <c r="P117" s="84">
        <f t="shared" si="21"/>
        <v>0</v>
      </c>
      <c r="Q117" s="96">
        <f t="shared" si="22"/>
        <v>0</v>
      </c>
      <c r="R117" s="84"/>
      <c r="V117" s="84">
        <f t="shared" si="23"/>
        <v>107</v>
      </c>
      <c r="W117" s="84">
        <f t="shared" si="13"/>
        <v>0</v>
      </c>
      <c r="X117" s="96">
        <f t="shared" si="14"/>
        <v>0</v>
      </c>
      <c r="Y117" s="84">
        <f t="shared" si="15"/>
        <v>0</v>
      </c>
      <c r="Z117" s="96">
        <f t="shared" si="16"/>
        <v>0</v>
      </c>
      <c r="AA117" s="84"/>
    </row>
    <row r="118" spans="13:27" ht="15">
      <c r="M118" s="84">
        <f t="shared" si="19"/>
        <v>108</v>
      </c>
      <c r="N118" s="84">
        <f t="shared" si="20"/>
        <v>0</v>
      </c>
      <c r="O118" s="96">
        <f t="shared" si="12"/>
        <v>0</v>
      </c>
      <c r="P118" s="84">
        <f t="shared" si="21"/>
        <v>0</v>
      </c>
      <c r="Q118" s="96">
        <f t="shared" si="22"/>
        <v>0</v>
      </c>
      <c r="R118" s="84"/>
      <c r="V118" s="84">
        <f t="shared" si="23"/>
        <v>108</v>
      </c>
      <c r="W118" s="84">
        <f t="shared" si="13"/>
        <v>0</v>
      </c>
      <c r="X118" s="96">
        <f t="shared" si="14"/>
        <v>0</v>
      </c>
      <c r="Y118" s="84">
        <f t="shared" si="15"/>
        <v>0</v>
      </c>
      <c r="Z118" s="96">
        <f t="shared" si="16"/>
        <v>0</v>
      </c>
      <c r="AA118" s="84"/>
    </row>
    <row r="119" spans="13:27" ht="15">
      <c r="M119" s="84">
        <f t="shared" si="19"/>
        <v>109</v>
      </c>
      <c r="N119" s="84">
        <f t="shared" si="20"/>
        <v>0</v>
      </c>
      <c r="O119" s="96">
        <f t="shared" si="12"/>
        <v>0</v>
      </c>
      <c r="P119" s="84">
        <f t="shared" si="21"/>
        <v>0</v>
      </c>
      <c r="Q119" s="96">
        <f t="shared" si="22"/>
        <v>0</v>
      </c>
      <c r="R119" s="84"/>
      <c r="V119" s="84">
        <f t="shared" si="23"/>
        <v>109</v>
      </c>
      <c r="W119" s="84">
        <f t="shared" si="13"/>
        <v>0</v>
      </c>
      <c r="X119" s="96">
        <f t="shared" si="14"/>
        <v>0</v>
      </c>
      <c r="Y119" s="84">
        <f t="shared" si="15"/>
        <v>0</v>
      </c>
      <c r="Z119" s="96">
        <f t="shared" si="16"/>
        <v>0</v>
      </c>
      <c r="AA119" s="84"/>
    </row>
    <row r="120" spans="13:27" ht="15">
      <c r="M120" s="84">
        <f t="shared" si="19"/>
        <v>110</v>
      </c>
      <c r="N120" s="84">
        <f t="shared" si="20"/>
        <v>0</v>
      </c>
      <c r="O120" s="96">
        <f t="shared" si="12"/>
        <v>0</v>
      </c>
      <c r="P120" s="84">
        <f t="shared" si="21"/>
        <v>0</v>
      </c>
      <c r="Q120" s="96">
        <f t="shared" si="22"/>
        <v>0</v>
      </c>
      <c r="R120" s="84"/>
      <c r="V120" s="84">
        <f t="shared" si="23"/>
        <v>110</v>
      </c>
      <c r="W120" s="84">
        <f t="shared" si="13"/>
        <v>0</v>
      </c>
      <c r="X120" s="96">
        <f t="shared" si="14"/>
        <v>0</v>
      </c>
      <c r="Y120" s="84">
        <f t="shared" si="15"/>
        <v>0</v>
      </c>
      <c r="Z120" s="96">
        <f t="shared" si="16"/>
        <v>0</v>
      </c>
      <c r="AA120" s="84"/>
    </row>
    <row r="121" spans="13:27" ht="15">
      <c r="M121" s="84">
        <f t="shared" si="19"/>
        <v>111</v>
      </c>
      <c r="N121" s="84">
        <f t="shared" si="20"/>
        <v>0</v>
      </c>
      <c r="O121" s="96">
        <f t="shared" si="12"/>
        <v>0</v>
      </c>
      <c r="P121" s="84">
        <f t="shared" si="21"/>
        <v>0</v>
      </c>
      <c r="Q121" s="96">
        <f t="shared" si="22"/>
        <v>0</v>
      </c>
      <c r="R121" s="84"/>
      <c r="V121" s="84">
        <f t="shared" si="23"/>
        <v>111</v>
      </c>
      <c r="W121" s="84">
        <f t="shared" si="13"/>
        <v>0</v>
      </c>
      <c r="X121" s="96">
        <f t="shared" si="14"/>
        <v>0</v>
      </c>
      <c r="Y121" s="84">
        <f t="shared" si="15"/>
        <v>0</v>
      </c>
      <c r="Z121" s="96">
        <f t="shared" si="16"/>
        <v>0</v>
      </c>
      <c r="AA121" s="84"/>
    </row>
    <row r="122" spans="13:27" ht="15">
      <c r="M122" s="84">
        <f t="shared" si="19"/>
        <v>112</v>
      </c>
      <c r="N122" s="84">
        <f t="shared" si="20"/>
        <v>0</v>
      </c>
      <c r="O122" s="96">
        <f t="shared" si="12"/>
        <v>0</v>
      </c>
      <c r="P122" s="84">
        <f t="shared" si="21"/>
        <v>0</v>
      </c>
      <c r="Q122" s="96">
        <f t="shared" si="22"/>
        <v>0</v>
      </c>
      <c r="R122" s="84"/>
      <c r="V122" s="84">
        <f t="shared" si="23"/>
        <v>112</v>
      </c>
      <c r="W122" s="84">
        <f t="shared" si="13"/>
        <v>0</v>
      </c>
      <c r="X122" s="96">
        <f t="shared" si="14"/>
        <v>0</v>
      </c>
      <c r="Y122" s="84">
        <f t="shared" si="15"/>
        <v>0</v>
      </c>
      <c r="Z122" s="96">
        <f t="shared" si="16"/>
        <v>0</v>
      </c>
      <c r="AA122" s="84"/>
    </row>
    <row r="123" spans="13:27" ht="15">
      <c r="M123" s="84">
        <f t="shared" si="19"/>
        <v>113</v>
      </c>
      <c r="N123" s="84">
        <f t="shared" si="20"/>
        <v>0</v>
      </c>
      <c r="O123" s="96">
        <f t="shared" si="12"/>
        <v>0</v>
      </c>
      <c r="P123" s="84">
        <f t="shared" si="21"/>
        <v>0</v>
      </c>
      <c r="Q123" s="96">
        <f t="shared" si="22"/>
        <v>0</v>
      </c>
      <c r="R123" s="84"/>
      <c r="V123" s="84">
        <f t="shared" si="23"/>
        <v>113</v>
      </c>
      <c r="W123" s="84">
        <f t="shared" si="13"/>
        <v>0</v>
      </c>
      <c r="X123" s="96">
        <f t="shared" si="14"/>
        <v>0</v>
      </c>
      <c r="Y123" s="84">
        <f t="shared" si="15"/>
        <v>0</v>
      </c>
      <c r="Z123" s="96">
        <f t="shared" si="16"/>
        <v>0</v>
      </c>
      <c r="AA123" s="84"/>
    </row>
    <row r="124" spans="13:27" ht="15">
      <c r="M124" s="84">
        <f t="shared" si="19"/>
        <v>114</v>
      </c>
      <c r="N124" s="84">
        <f t="shared" si="20"/>
        <v>0</v>
      </c>
      <c r="O124" s="96">
        <f t="shared" si="12"/>
        <v>0</v>
      </c>
      <c r="P124" s="84">
        <f t="shared" si="21"/>
        <v>0</v>
      </c>
      <c r="Q124" s="96">
        <f t="shared" si="22"/>
        <v>0</v>
      </c>
      <c r="R124" s="84"/>
      <c r="V124" s="84">
        <f t="shared" si="23"/>
        <v>114</v>
      </c>
      <c r="W124" s="84">
        <f t="shared" si="13"/>
        <v>0</v>
      </c>
      <c r="X124" s="96">
        <f t="shared" si="14"/>
        <v>0</v>
      </c>
      <c r="Y124" s="84">
        <f t="shared" si="15"/>
        <v>0</v>
      </c>
      <c r="Z124" s="96">
        <f t="shared" si="16"/>
        <v>0</v>
      </c>
      <c r="AA124" s="84"/>
    </row>
    <row r="125" spans="13:27" ht="15">
      <c r="M125" s="84">
        <f t="shared" si="19"/>
        <v>115</v>
      </c>
      <c r="N125" s="84">
        <f t="shared" si="20"/>
        <v>0</v>
      </c>
      <c r="O125" s="96">
        <f t="shared" si="12"/>
        <v>0</v>
      </c>
      <c r="P125" s="84">
        <f t="shared" si="21"/>
        <v>0</v>
      </c>
      <c r="Q125" s="96">
        <f t="shared" si="22"/>
        <v>0</v>
      </c>
      <c r="R125" s="84"/>
      <c r="V125" s="84">
        <f t="shared" si="23"/>
        <v>115</v>
      </c>
      <c r="W125" s="84">
        <f t="shared" si="13"/>
        <v>0</v>
      </c>
      <c r="X125" s="96">
        <f t="shared" si="14"/>
        <v>0</v>
      </c>
      <c r="Y125" s="84">
        <f t="shared" si="15"/>
        <v>0</v>
      </c>
      <c r="Z125" s="96">
        <f t="shared" si="16"/>
        <v>0</v>
      </c>
      <c r="AA125" s="84"/>
    </row>
    <row r="126" spans="13:27" ht="15">
      <c r="M126" s="84">
        <f t="shared" si="19"/>
        <v>116</v>
      </c>
      <c r="N126" s="84">
        <f t="shared" si="20"/>
        <v>0</v>
      </c>
      <c r="O126" s="96">
        <f t="shared" si="12"/>
        <v>0</v>
      </c>
      <c r="P126" s="84">
        <f t="shared" si="21"/>
        <v>0</v>
      </c>
      <c r="Q126" s="96">
        <f t="shared" si="22"/>
        <v>0</v>
      </c>
      <c r="R126" s="84"/>
      <c r="V126" s="84">
        <f t="shared" si="23"/>
        <v>116</v>
      </c>
      <c r="W126" s="84">
        <f t="shared" si="13"/>
        <v>0</v>
      </c>
      <c r="X126" s="96">
        <f t="shared" si="14"/>
        <v>0</v>
      </c>
      <c r="Y126" s="84">
        <f t="shared" si="15"/>
        <v>0</v>
      </c>
      <c r="Z126" s="96">
        <f t="shared" si="16"/>
        <v>0</v>
      </c>
      <c r="AA126" s="84"/>
    </row>
    <row r="127" spans="13:27" ht="15">
      <c r="M127" s="84">
        <f t="shared" si="19"/>
        <v>117</v>
      </c>
      <c r="N127" s="84">
        <f t="shared" si="20"/>
        <v>0</v>
      </c>
      <c r="O127" s="96">
        <f t="shared" si="12"/>
        <v>0</v>
      </c>
      <c r="P127" s="84">
        <f t="shared" si="21"/>
        <v>0</v>
      </c>
      <c r="Q127" s="96">
        <f t="shared" si="22"/>
        <v>0</v>
      </c>
      <c r="R127" s="84"/>
      <c r="V127" s="84">
        <f t="shared" si="23"/>
        <v>117</v>
      </c>
      <c r="W127" s="84">
        <f t="shared" si="13"/>
        <v>0</v>
      </c>
      <c r="X127" s="96">
        <f t="shared" si="14"/>
        <v>0</v>
      </c>
      <c r="Y127" s="84">
        <f t="shared" si="15"/>
        <v>0</v>
      </c>
      <c r="Z127" s="96">
        <f t="shared" si="16"/>
        <v>0</v>
      </c>
      <c r="AA127" s="84"/>
    </row>
    <row r="128" spans="13:27" ht="15">
      <c r="M128" s="84">
        <f t="shared" si="19"/>
        <v>118</v>
      </c>
      <c r="N128" s="84">
        <f t="shared" si="20"/>
        <v>0</v>
      </c>
      <c r="O128" s="96">
        <f t="shared" si="12"/>
        <v>0</v>
      </c>
      <c r="P128" s="84">
        <f t="shared" si="21"/>
        <v>0</v>
      </c>
      <c r="Q128" s="96">
        <f t="shared" si="22"/>
        <v>0</v>
      </c>
      <c r="R128" s="84"/>
      <c r="V128" s="84">
        <f t="shared" si="23"/>
        <v>118</v>
      </c>
      <c r="W128" s="84">
        <f t="shared" si="13"/>
        <v>0</v>
      </c>
      <c r="X128" s="96">
        <f t="shared" si="14"/>
        <v>0</v>
      </c>
      <c r="Y128" s="84">
        <f t="shared" si="15"/>
        <v>0</v>
      </c>
      <c r="Z128" s="96">
        <f t="shared" si="16"/>
        <v>0</v>
      </c>
      <c r="AA128" s="84"/>
    </row>
    <row r="129" spans="13:27" ht="15">
      <c r="M129" s="84">
        <f t="shared" si="19"/>
        <v>119</v>
      </c>
      <c r="N129" s="84">
        <f t="shared" si="20"/>
        <v>0</v>
      </c>
      <c r="O129" s="96">
        <f t="shared" si="12"/>
        <v>0</v>
      </c>
      <c r="P129" s="84">
        <f t="shared" si="21"/>
        <v>0</v>
      </c>
      <c r="Q129" s="96">
        <f t="shared" si="22"/>
        <v>0</v>
      </c>
      <c r="R129" s="84"/>
      <c r="V129" s="84">
        <f t="shared" si="23"/>
        <v>119</v>
      </c>
      <c r="W129" s="84">
        <f t="shared" si="13"/>
        <v>0</v>
      </c>
      <c r="X129" s="96">
        <f t="shared" si="14"/>
        <v>0</v>
      </c>
      <c r="Y129" s="84">
        <f t="shared" si="15"/>
        <v>0</v>
      </c>
      <c r="Z129" s="96">
        <f t="shared" si="16"/>
        <v>0</v>
      </c>
      <c r="AA129" s="84"/>
    </row>
    <row r="130" spans="13:27" ht="15">
      <c r="M130" s="84">
        <f t="shared" si="19"/>
        <v>120</v>
      </c>
      <c r="N130" s="84">
        <f t="shared" si="20"/>
        <v>0</v>
      </c>
      <c r="O130" s="96">
        <f t="shared" si="12"/>
        <v>0</v>
      </c>
      <c r="P130" s="84">
        <f t="shared" si="21"/>
        <v>0</v>
      </c>
      <c r="Q130" s="96">
        <f t="shared" si="22"/>
        <v>0</v>
      </c>
      <c r="R130" s="84"/>
      <c r="V130" s="84">
        <f t="shared" si="23"/>
        <v>120</v>
      </c>
      <c r="W130" s="84">
        <f t="shared" si="13"/>
        <v>0</v>
      </c>
      <c r="X130" s="96">
        <f t="shared" si="14"/>
        <v>0</v>
      </c>
      <c r="Y130" s="84">
        <f t="shared" si="15"/>
        <v>0</v>
      </c>
      <c r="Z130" s="96">
        <f t="shared" si="16"/>
        <v>0</v>
      </c>
      <c r="AA130" s="84"/>
    </row>
    <row r="131" spans="13:27" ht="15">
      <c r="M131" s="84">
        <f t="shared" si="19"/>
        <v>121</v>
      </c>
      <c r="N131" s="84">
        <f t="shared" si="20"/>
        <v>0</v>
      </c>
      <c r="O131" s="96">
        <f t="shared" si="12"/>
        <v>0</v>
      </c>
      <c r="P131" s="84">
        <f t="shared" si="21"/>
        <v>0</v>
      </c>
      <c r="Q131" s="96">
        <f t="shared" si="22"/>
        <v>0</v>
      </c>
      <c r="R131" s="84"/>
      <c r="V131" s="84">
        <f t="shared" si="23"/>
        <v>121</v>
      </c>
      <c r="W131" s="84">
        <f t="shared" si="13"/>
        <v>0</v>
      </c>
      <c r="X131" s="96">
        <f t="shared" si="14"/>
        <v>0</v>
      </c>
      <c r="Y131" s="84">
        <f t="shared" si="15"/>
        <v>0</v>
      </c>
      <c r="Z131" s="96">
        <f t="shared" si="16"/>
        <v>0</v>
      </c>
      <c r="AA131" s="84"/>
    </row>
    <row r="132" spans="13:27" ht="15">
      <c r="M132" s="84">
        <f t="shared" si="19"/>
        <v>122</v>
      </c>
      <c r="N132" s="84">
        <f t="shared" si="20"/>
        <v>0</v>
      </c>
      <c r="O132" s="96">
        <f t="shared" si="12"/>
        <v>0</v>
      </c>
      <c r="P132" s="84">
        <f t="shared" si="21"/>
        <v>0</v>
      </c>
      <c r="Q132" s="96">
        <f t="shared" si="22"/>
        <v>0</v>
      </c>
      <c r="R132" s="84"/>
      <c r="V132" s="84">
        <f t="shared" si="23"/>
        <v>122</v>
      </c>
      <c r="W132" s="84">
        <f t="shared" si="13"/>
        <v>0</v>
      </c>
      <c r="X132" s="96">
        <f t="shared" si="14"/>
        <v>0</v>
      </c>
      <c r="Y132" s="84">
        <f t="shared" si="15"/>
        <v>0</v>
      </c>
      <c r="Z132" s="96">
        <f t="shared" si="16"/>
        <v>0</v>
      </c>
      <c r="AA132" s="84"/>
    </row>
    <row r="133" spans="13:27" ht="15">
      <c r="M133" s="84">
        <f t="shared" si="19"/>
        <v>123</v>
      </c>
      <c r="N133" s="84">
        <f t="shared" si="20"/>
        <v>0</v>
      </c>
      <c r="O133" s="96">
        <f t="shared" si="12"/>
        <v>0</v>
      </c>
      <c r="P133" s="84">
        <f t="shared" si="21"/>
        <v>0</v>
      </c>
      <c r="Q133" s="96">
        <f t="shared" si="22"/>
        <v>0</v>
      </c>
      <c r="R133" s="84"/>
      <c r="V133" s="84">
        <f t="shared" si="23"/>
        <v>123</v>
      </c>
      <c r="W133" s="84">
        <f t="shared" si="13"/>
        <v>0</v>
      </c>
      <c r="X133" s="96">
        <f t="shared" si="14"/>
        <v>0</v>
      </c>
      <c r="Y133" s="84">
        <f t="shared" si="15"/>
        <v>0</v>
      </c>
      <c r="Z133" s="96">
        <f t="shared" si="16"/>
        <v>0</v>
      </c>
      <c r="AA133" s="84"/>
    </row>
    <row r="134" spans="13:27" ht="15">
      <c r="M134" s="84">
        <f t="shared" si="19"/>
        <v>124</v>
      </c>
      <c r="N134" s="84">
        <f t="shared" si="20"/>
        <v>0</v>
      </c>
      <c r="O134" s="96">
        <f t="shared" si="12"/>
        <v>0</v>
      </c>
      <c r="P134" s="84">
        <f t="shared" si="21"/>
        <v>0</v>
      </c>
      <c r="Q134" s="96">
        <f t="shared" si="22"/>
        <v>0</v>
      </c>
      <c r="R134" s="84"/>
      <c r="V134" s="84">
        <f t="shared" si="23"/>
        <v>124</v>
      </c>
      <c r="W134" s="84">
        <f t="shared" si="13"/>
        <v>0</v>
      </c>
      <c r="X134" s="96">
        <f t="shared" si="14"/>
        <v>0</v>
      </c>
      <c r="Y134" s="84">
        <f t="shared" si="15"/>
        <v>0</v>
      </c>
      <c r="Z134" s="96">
        <f t="shared" si="16"/>
        <v>0</v>
      </c>
      <c r="AA134" s="84"/>
    </row>
    <row r="135" spans="13:27" ht="15">
      <c r="M135" s="84">
        <f t="shared" si="19"/>
        <v>125</v>
      </c>
      <c r="N135" s="84">
        <f t="shared" si="20"/>
        <v>0</v>
      </c>
      <c r="O135" s="96">
        <f t="shared" si="12"/>
        <v>0</v>
      </c>
      <c r="P135" s="84">
        <f t="shared" si="21"/>
        <v>0</v>
      </c>
      <c r="Q135" s="96">
        <f t="shared" si="22"/>
        <v>0</v>
      </c>
      <c r="R135" s="84"/>
      <c r="V135" s="84">
        <f t="shared" si="23"/>
        <v>125</v>
      </c>
      <c r="W135" s="84">
        <f t="shared" si="13"/>
        <v>0</v>
      </c>
      <c r="X135" s="96">
        <f t="shared" si="14"/>
        <v>0</v>
      </c>
      <c r="Y135" s="84">
        <f t="shared" si="15"/>
        <v>0</v>
      </c>
      <c r="Z135" s="96">
        <f t="shared" si="16"/>
        <v>0</v>
      </c>
      <c r="AA135" s="84"/>
    </row>
    <row r="136" spans="13:27" ht="15">
      <c r="M136" s="84">
        <f t="shared" si="19"/>
        <v>126</v>
      </c>
      <c r="N136" s="84">
        <f t="shared" si="20"/>
        <v>0</v>
      </c>
      <c r="O136" s="96">
        <f t="shared" si="12"/>
        <v>0</v>
      </c>
      <c r="P136" s="84">
        <f t="shared" si="21"/>
        <v>0</v>
      </c>
      <c r="Q136" s="96">
        <f t="shared" si="22"/>
        <v>0</v>
      </c>
      <c r="R136" s="84"/>
      <c r="V136" s="84">
        <f t="shared" si="23"/>
        <v>126</v>
      </c>
      <c r="W136" s="84">
        <f t="shared" si="13"/>
        <v>0</v>
      </c>
      <c r="X136" s="96">
        <f t="shared" si="14"/>
        <v>0</v>
      </c>
      <c r="Y136" s="84">
        <f t="shared" si="15"/>
        <v>0</v>
      </c>
      <c r="Z136" s="96">
        <f t="shared" si="16"/>
        <v>0</v>
      </c>
      <c r="AA136" s="84"/>
    </row>
    <row r="137" spans="13:27" ht="15">
      <c r="M137" s="84">
        <f t="shared" si="19"/>
        <v>127</v>
      </c>
      <c r="N137" s="84">
        <f t="shared" si="20"/>
        <v>0</v>
      </c>
      <c r="O137" s="96">
        <f t="shared" si="12"/>
        <v>0</v>
      </c>
      <c r="P137" s="84">
        <f t="shared" si="21"/>
        <v>0</v>
      </c>
      <c r="Q137" s="96">
        <f t="shared" si="22"/>
        <v>0</v>
      </c>
      <c r="R137" s="84"/>
      <c r="V137" s="84">
        <f t="shared" si="23"/>
        <v>127</v>
      </c>
      <c r="W137" s="84">
        <f t="shared" si="13"/>
        <v>0</v>
      </c>
      <c r="X137" s="96">
        <f t="shared" si="14"/>
        <v>0</v>
      </c>
      <c r="Y137" s="84">
        <f t="shared" si="15"/>
        <v>0</v>
      </c>
      <c r="Z137" s="96">
        <f t="shared" si="16"/>
        <v>0</v>
      </c>
      <c r="AA137" s="84"/>
    </row>
    <row r="138" spans="13:27" ht="15">
      <c r="M138" s="84">
        <f t="shared" si="19"/>
        <v>128</v>
      </c>
      <c r="N138" s="84">
        <f t="shared" si="20"/>
        <v>0</v>
      </c>
      <c r="O138" s="96">
        <f t="shared" si="12"/>
        <v>0</v>
      </c>
      <c r="P138" s="84">
        <f t="shared" si="21"/>
        <v>0</v>
      </c>
      <c r="Q138" s="96">
        <f t="shared" si="22"/>
        <v>0</v>
      </c>
      <c r="R138" s="79"/>
      <c r="V138" s="84">
        <f t="shared" si="23"/>
        <v>128</v>
      </c>
      <c r="W138" s="84">
        <f t="shared" si="13"/>
        <v>0</v>
      </c>
      <c r="X138" s="96">
        <f t="shared" si="14"/>
        <v>0</v>
      </c>
      <c r="Y138" s="84">
        <f t="shared" si="15"/>
        <v>0</v>
      </c>
      <c r="Z138" s="96">
        <f t="shared" si="16"/>
        <v>0</v>
      </c>
      <c r="AA138" s="79"/>
    </row>
    <row r="139" spans="13:26" ht="15">
      <c r="M139" s="84">
        <f t="shared" si="19"/>
        <v>129</v>
      </c>
      <c r="N139" s="84">
        <f t="shared" si="20"/>
        <v>0</v>
      </c>
      <c r="O139" s="96">
        <f t="shared" si="12"/>
        <v>0</v>
      </c>
      <c r="P139" s="84">
        <f t="shared" si="21"/>
        <v>0</v>
      </c>
      <c r="Q139" s="96">
        <f t="shared" si="22"/>
        <v>0</v>
      </c>
      <c r="V139" s="84">
        <f t="shared" si="23"/>
        <v>129</v>
      </c>
      <c r="W139" s="84">
        <f t="shared" si="13"/>
        <v>0</v>
      </c>
      <c r="X139" s="96">
        <f t="shared" si="14"/>
        <v>0</v>
      </c>
      <c r="Y139" s="84">
        <f t="shared" si="15"/>
        <v>0</v>
      </c>
      <c r="Z139" s="96">
        <f t="shared" si="16"/>
        <v>0</v>
      </c>
    </row>
    <row r="140" spans="13:26" ht="15">
      <c r="M140" s="84">
        <f t="shared" si="19"/>
        <v>130</v>
      </c>
      <c r="N140" s="84">
        <f t="shared" si="20"/>
        <v>0</v>
      </c>
      <c r="O140" s="96">
        <f aca="true" t="shared" si="24" ref="O140:O203">IF(M140&lt;=$C$6,$C$15*12,0)</f>
        <v>0</v>
      </c>
      <c r="P140" s="84">
        <f t="shared" si="21"/>
        <v>0</v>
      </c>
      <c r="Q140" s="96">
        <f t="shared" si="22"/>
        <v>0</v>
      </c>
      <c r="V140" s="84">
        <f t="shared" si="23"/>
        <v>130</v>
      </c>
      <c r="W140" s="84">
        <f aca="true" t="shared" si="25" ref="W140:W203">N140</f>
        <v>0</v>
      </c>
      <c r="X140" s="96">
        <f aca="true" t="shared" si="26" ref="X140:X203">O140</f>
        <v>0</v>
      </c>
      <c r="Y140" s="84">
        <f aca="true" t="shared" si="27" ref="Y140:Y203">IF(X140&lt;W140,W140-X140,0)</f>
        <v>0</v>
      </c>
      <c r="Z140" s="96">
        <f aca="true" t="shared" si="28" ref="Z140:Z203">Y140*(1+$I$2)^($F$6-V140)</f>
        <v>0</v>
      </c>
    </row>
    <row r="141" spans="13:26" ht="15">
      <c r="M141" s="84">
        <f aca="true" t="shared" si="29" ref="M141:M204">M140+1</f>
        <v>131</v>
      </c>
      <c r="N141" s="84">
        <f aca="true" t="shared" si="30" ref="N141:N204">IF(M141&lt;=$F$6,(N140*(1+$F$4)),0)</f>
        <v>0</v>
      </c>
      <c r="O141" s="96">
        <f t="shared" si="24"/>
        <v>0</v>
      </c>
      <c r="P141" s="84">
        <f aca="true" t="shared" si="31" ref="P141:P204">IF(O141&gt;N141,O141-N141,0)</f>
        <v>0</v>
      </c>
      <c r="Q141" s="96">
        <f aca="true" t="shared" si="32" ref="Q141:Q204">P141*(1+$I$2)^($F$6-M141)</f>
        <v>0</v>
      </c>
      <c r="V141" s="84">
        <f aca="true" t="shared" si="33" ref="V141:V204">V140+1</f>
        <v>131</v>
      </c>
      <c r="W141" s="84">
        <f t="shared" si="25"/>
        <v>0</v>
      </c>
      <c r="X141" s="96">
        <f t="shared" si="26"/>
        <v>0</v>
      </c>
      <c r="Y141" s="84">
        <f t="shared" si="27"/>
        <v>0</v>
      </c>
      <c r="Z141" s="96">
        <f t="shared" si="28"/>
        <v>0</v>
      </c>
    </row>
    <row r="142" spans="13:26" ht="15">
      <c r="M142" s="84">
        <f t="shared" si="29"/>
        <v>132</v>
      </c>
      <c r="N142" s="84">
        <f t="shared" si="30"/>
        <v>0</v>
      </c>
      <c r="O142" s="96">
        <f t="shared" si="24"/>
        <v>0</v>
      </c>
      <c r="P142" s="84">
        <f t="shared" si="31"/>
        <v>0</v>
      </c>
      <c r="Q142" s="96">
        <f t="shared" si="32"/>
        <v>0</v>
      </c>
      <c r="V142" s="84">
        <f t="shared" si="33"/>
        <v>132</v>
      </c>
      <c r="W142" s="84">
        <f t="shared" si="25"/>
        <v>0</v>
      </c>
      <c r="X142" s="96">
        <f t="shared" si="26"/>
        <v>0</v>
      </c>
      <c r="Y142" s="84">
        <f t="shared" si="27"/>
        <v>0</v>
      </c>
      <c r="Z142" s="96">
        <f t="shared" si="28"/>
        <v>0</v>
      </c>
    </row>
    <row r="143" spans="13:26" ht="15">
      <c r="M143" s="84">
        <f t="shared" si="29"/>
        <v>133</v>
      </c>
      <c r="N143" s="84">
        <f t="shared" si="30"/>
        <v>0</v>
      </c>
      <c r="O143" s="96">
        <f t="shared" si="24"/>
        <v>0</v>
      </c>
      <c r="P143" s="84">
        <f t="shared" si="31"/>
        <v>0</v>
      </c>
      <c r="Q143" s="96">
        <f t="shared" si="32"/>
        <v>0</v>
      </c>
      <c r="V143" s="84">
        <f t="shared" si="33"/>
        <v>133</v>
      </c>
      <c r="W143" s="84">
        <f t="shared" si="25"/>
        <v>0</v>
      </c>
      <c r="X143" s="96">
        <f t="shared" si="26"/>
        <v>0</v>
      </c>
      <c r="Y143" s="84">
        <f t="shared" si="27"/>
        <v>0</v>
      </c>
      <c r="Z143" s="96">
        <f t="shared" si="28"/>
        <v>0</v>
      </c>
    </row>
    <row r="144" spans="13:26" ht="15">
      <c r="M144" s="84">
        <f t="shared" si="29"/>
        <v>134</v>
      </c>
      <c r="N144" s="84">
        <f t="shared" si="30"/>
        <v>0</v>
      </c>
      <c r="O144" s="96">
        <f t="shared" si="24"/>
        <v>0</v>
      </c>
      <c r="P144" s="84">
        <f t="shared" si="31"/>
        <v>0</v>
      </c>
      <c r="Q144" s="96">
        <f t="shared" si="32"/>
        <v>0</v>
      </c>
      <c r="V144" s="84">
        <f t="shared" si="33"/>
        <v>134</v>
      </c>
      <c r="W144" s="84">
        <f t="shared" si="25"/>
        <v>0</v>
      </c>
      <c r="X144" s="96">
        <f t="shared" si="26"/>
        <v>0</v>
      </c>
      <c r="Y144" s="84">
        <f t="shared" si="27"/>
        <v>0</v>
      </c>
      <c r="Z144" s="96">
        <f t="shared" si="28"/>
        <v>0</v>
      </c>
    </row>
    <row r="145" spans="13:26" ht="15">
      <c r="M145" s="84">
        <f t="shared" si="29"/>
        <v>135</v>
      </c>
      <c r="N145" s="84">
        <f t="shared" si="30"/>
        <v>0</v>
      </c>
      <c r="O145" s="96">
        <f t="shared" si="24"/>
        <v>0</v>
      </c>
      <c r="P145" s="84">
        <f t="shared" si="31"/>
        <v>0</v>
      </c>
      <c r="Q145" s="96">
        <f t="shared" si="32"/>
        <v>0</v>
      </c>
      <c r="V145" s="84">
        <f t="shared" si="33"/>
        <v>135</v>
      </c>
      <c r="W145" s="84">
        <f t="shared" si="25"/>
        <v>0</v>
      </c>
      <c r="X145" s="96">
        <f t="shared" si="26"/>
        <v>0</v>
      </c>
      <c r="Y145" s="84">
        <f t="shared" si="27"/>
        <v>0</v>
      </c>
      <c r="Z145" s="96">
        <f t="shared" si="28"/>
        <v>0</v>
      </c>
    </row>
    <row r="146" spans="13:26" ht="15">
      <c r="M146" s="84">
        <f t="shared" si="29"/>
        <v>136</v>
      </c>
      <c r="N146" s="84">
        <f t="shared" si="30"/>
        <v>0</v>
      </c>
      <c r="O146" s="96">
        <f t="shared" si="24"/>
        <v>0</v>
      </c>
      <c r="P146" s="84">
        <f t="shared" si="31"/>
        <v>0</v>
      </c>
      <c r="Q146" s="96">
        <f t="shared" si="32"/>
        <v>0</v>
      </c>
      <c r="V146" s="84">
        <f t="shared" si="33"/>
        <v>136</v>
      </c>
      <c r="W146" s="84">
        <f t="shared" si="25"/>
        <v>0</v>
      </c>
      <c r="X146" s="96">
        <f t="shared" si="26"/>
        <v>0</v>
      </c>
      <c r="Y146" s="84">
        <f t="shared" si="27"/>
        <v>0</v>
      </c>
      <c r="Z146" s="96">
        <f t="shared" si="28"/>
        <v>0</v>
      </c>
    </row>
    <row r="147" spans="13:26" ht="15">
      <c r="M147" s="84">
        <f t="shared" si="29"/>
        <v>137</v>
      </c>
      <c r="N147" s="84">
        <f t="shared" si="30"/>
        <v>0</v>
      </c>
      <c r="O147" s="96">
        <f t="shared" si="24"/>
        <v>0</v>
      </c>
      <c r="P147" s="84">
        <f t="shared" si="31"/>
        <v>0</v>
      </c>
      <c r="Q147" s="96">
        <f t="shared" si="32"/>
        <v>0</v>
      </c>
      <c r="V147" s="84">
        <f t="shared" si="33"/>
        <v>137</v>
      </c>
      <c r="W147" s="84">
        <f t="shared" si="25"/>
        <v>0</v>
      </c>
      <c r="X147" s="96">
        <f t="shared" si="26"/>
        <v>0</v>
      </c>
      <c r="Y147" s="84">
        <f t="shared" si="27"/>
        <v>0</v>
      </c>
      <c r="Z147" s="96">
        <f t="shared" si="28"/>
        <v>0</v>
      </c>
    </row>
    <row r="148" spans="13:26" ht="15">
      <c r="M148" s="84">
        <f t="shared" si="29"/>
        <v>138</v>
      </c>
      <c r="N148" s="84">
        <f t="shared" si="30"/>
        <v>0</v>
      </c>
      <c r="O148" s="96">
        <f t="shared" si="24"/>
        <v>0</v>
      </c>
      <c r="P148" s="84">
        <f t="shared" si="31"/>
        <v>0</v>
      </c>
      <c r="Q148" s="96">
        <f t="shared" si="32"/>
        <v>0</v>
      </c>
      <c r="V148" s="84">
        <f t="shared" si="33"/>
        <v>138</v>
      </c>
      <c r="W148" s="84">
        <f t="shared" si="25"/>
        <v>0</v>
      </c>
      <c r="X148" s="96">
        <f t="shared" si="26"/>
        <v>0</v>
      </c>
      <c r="Y148" s="84">
        <f t="shared" si="27"/>
        <v>0</v>
      </c>
      <c r="Z148" s="96">
        <f t="shared" si="28"/>
        <v>0</v>
      </c>
    </row>
    <row r="149" spans="13:26" ht="15">
      <c r="M149" s="84">
        <f t="shared" si="29"/>
        <v>139</v>
      </c>
      <c r="N149" s="84">
        <f t="shared" si="30"/>
        <v>0</v>
      </c>
      <c r="O149" s="96">
        <f t="shared" si="24"/>
        <v>0</v>
      </c>
      <c r="P149" s="84">
        <f t="shared" si="31"/>
        <v>0</v>
      </c>
      <c r="Q149" s="96">
        <f t="shared" si="32"/>
        <v>0</v>
      </c>
      <c r="V149" s="84">
        <f t="shared" si="33"/>
        <v>139</v>
      </c>
      <c r="W149" s="84">
        <f t="shared" si="25"/>
        <v>0</v>
      </c>
      <c r="X149" s="96">
        <f t="shared" si="26"/>
        <v>0</v>
      </c>
      <c r="Y149" s="84">
        <f t="shared" si="27"/>
        <v>0</v>
      </c>
      <c r="Z149" s="96">
        <f t="shared" si="28"/>
        <v>0</v>
      </c>
    </row>
    <row r="150" spans="13:26" ht="15">
      <c r="M150" s="84">
        <f t="shared" si="29"/>
        <v>140</v>
      </c>
      <c r="N150" s="84">
        <f t="shared" si="30"/>
        <v>0</v>
      </c>
      <c r="O150" s="96">
        <f t="shared" si="24"/>
        <v>0</v>
      </c>
      <c r="P150" s="84">
        <f t="shared" si="31"/>
        <v>0</v>
      </c>
      <c r="Q150" s="96">
        <f t="shared" si="32"/>
        <v>0</v>
      </c>
      <c r="V150" s="84">
        <f t="shared" si="33"/>
        <v>140</v>
      </c>
      <c r="W150" s="84">
        <f t="shared" si="25"/>
        <v>0</v>
      </c>
      <c r="X150" s="96">
        <f t="shared" si="26"/>
        <v>0</v>
      </c>
      <c r="Y150" s="84">
        <f t="shared" si="27"/>
        <v>0</v>
      </c>
      <c r="Z150" s="96">
        <f t="shared" si="28"/>
        <v>0</v>
      </c>
    </row>
    <row r="151" spans="13:26" ht="15">
      <c r="M151" s="84">
        <f t="shared" si="29"/>
        <v>141</v>
      </c>
      <c r="N151" s="84">
        <f t="shared" si="30"/>
        <v>0</v>
      </c>
      <c r="O151" s="96">
        <f t="shared" si="24"/>
        <v>0</v>
      </c>
      <c r="P151" s="84">
        <f t="shared" si="31"/>
        <v>0</v>
      </c>
      <c r="Q151" s="96">
        <f t="shared" si="32"/>
        <v>0</v>
      </c>
      <c r="V151" s="84">
        <f t="shared" si="33"/>
        <v>141</v>
      </c>
      <c r="W151" s="84">
        <f t="shared" si="25"/>
        <v>0</v>
      </c>
      <c r="X151" s="96">
        <f t="shared" si="26"/>
        <v>0</v>
      </c>
      <c r="Y151" s="84">
        <f t="shared" si="27"/>
        <v>0</v>
      </c>
      <c r="Z151" s="96">
        <f t="shared" si="28"/>
        <v>0</v>
      </c>
    </row>
    <row r="152" spans="13:26" ht="15">
      <c r="M152" s="84">
        <f t="shared" si="29"/>
        <v>142</v>
      </c>
      <c r="N152" s="84">
        <f t="shared" si="30"/>
        <v>0</v>
      </c>
      <c r="O152" s="96">
        <f t="shared" si="24"/>
        <v>0</v>
      </c>
      <c r="P152" s="84">
        <f t="shared" si="31"/>
        <v>0</v>
      </c>
      <c r="Q152" s="96">
        <f t="shared" si="32"/>
        <v>0</v>
      </c>
      <c r="V152" s="84">
        <f t="shared" si="33"/>
        <v>142</v>
      </c>
      <c r="W152" s="84">
        <f t="shared" si="25"/>
        <v>0</v>
      </c>
      <c r="X152" s="96">
        <f t="shared" si="26"/>
        <v>0</v>
      </c>
      <c r="Y152" s="84">
        <f t="shared" si="27"/>
        <v>0</v>
      </c>
      <c r="Z152" s="96">
        <f t="shared" si="28"/>
        <v>0</v>
      </c>
    </row>
    <row r="153" spans="13:26" ht="15">
      <c r="M153" s="84">
        <f t="shared" si="29"/>
        <v>143</v>
      </c>
      <c r="N153" s="84">
        <f t="shared" si="30"/>
        <v>0</v>
      </c>
      <c r="O153" s="96">
        <f t="shared" si="24"/>
        <v>0</v>
      </c>
      <c r="P153" s="84">
        <f t="shared" si="31"/>
        <v>0</v>
      </c>
      <c r="Q153" s="96">
        <f t="shared" si="32"/>
        <v>0</v>
      </c>
      <c r="V153" s="84">
        <f t="shared" si="33"/>
        <v>143</v>
      </c>
      <c r="W153" s="84">
        <f t="shared" si="25"/>
        <v>0</v>
      </c>
      <c r="X153" s="96">
        <f t="shared" si="26"/>
        <v>0</v>
      </c>
      <c r="Y153" s="84">
        <f t="shared" si="27"/>
        <v>0</v>
      </c>
      <c r="Z153" s="96">
        <f t="shared" si="28"/>
        <v>0</v>
      </c>
    </row>
    <row r="154" spans="13:26" ht="15">
      <c r="M154" s="84">
        <f t="shared" si="29"/>
        <v>144</v>
      </c>
      <c r="N154" s="84">
        <f t="shared" si="30"/>
        <v>0</v>
      </c>
      <c r="O154" s="96">
        <f t="shared" si="24"/>
        <v>0</v>
      </c>
      <c r="P154" s="84">
        <f t="shared" si="31"/>
        <v>0</v>
      </c>
      <c r="Q154" s="96">
        <f t="shared" si="32"/>
        <v>0</v>
      </c>
      <c r="V154" s="84">
        <f t="shared" si="33"/>
        <v>144</v>
      </c>
      <c r="W154" s="84">
        <f t="shared" si="25"/>
        <v>0</v>
      </c>
      <c r="X154" s="96">
        <f t="shared" si="26"/>
        <v>0</v>
      </c>
      <c r="Y154" s="84">
        <f t="shared" si="27"/>
        <v>0</v>
      </c>
      <c r="Z154" s="96">
        <f t="shared" si="28"/>
        <v>0</v>
      </c>
    </row>
    <row r="155" spans="13:26" ht="15">
      <c r="M155" s="84">
        <f t="shared" si="29"/>
        <v>145</v>
      </c>
      <c r="N155" s="84">
        <f t="shared" si="30"/>
        <v>0</v>
      </c>
      <c r="O155" s="96">
        <f t="shared" si="24"/>
        <v>0</v>
      </c>
      <c r="P155" s="84">
        <f t="shared" si="31"/>
        <v>0</v>
      </c>
      <c r="Q155" s="96">
        <f t="shared" si="32"/>
        <v>0</v>
      </c>
      <c r="V155" s="84">
        <f t="shared" si="33"/>
        <v>145</v>
      </c>
      <c r="W155" s="84">
        <f t="shared" si="25"/>
        <v>0</v>
      </c>
      <c r="X155" s="96">
        <f t="shared" si="26"/>
        <v>0</v>
      </c>
      <c r="Y155" s="84">
        <f t="shared" si="27"/>
        <v>0</v>
      </c>
      <c r="Z155" s="96">
        <f t="shared" si="28"/>
        <v>0</v>
      </c>
    </row>
    <row r="156" spans="13:26" ht="15">
      <c r="M156" s="84">
        <f t="shared" si="29"/>
        <v>146</v>
      </c>
      <c r="N156" s="84">
        <f t="shared" si="30"/>
        <v>0</v>
      </c>
      <c r="O156" s="96">
        <f t="shared" si="24"/>
        <v>0</v>
      </c>
      <c r="P156" s="84">
        <f t="shared" si="31"/>
        <v>0</v>
      </c>
      <c r="Q156" s="96">
        <f t="shared" si="32"/>
        <v>0</v>
      </c>
      <c r="V156" s="84">
        <f t="shared" si="33"/>
        <v>146</v>
      </c>
      <c r="W156" s="84">
        <f t="shared" si="25"/>
        <v>0</v>
      </c>
      <c r="X156" s="96">
        <f t="shared" si="26"/>
        <v>0</v>
      </c>
      <c r="Y156" s="84">
        <f t="shared" si="27"/>
        <v>0</v>
      </c>
      <c r="Z156" s="96">
        <f t="shared" si="28"/>
        <v>0</v>
      </c>
    </row>
    <row r="157" spans="13:26" ht="15">
      <c r="M157" s="84">
        <f t="shared" si="29"/>
        <v>147</v>
      </c>
      <c r="N157" s="84">
        <f t="shared" si="30"/>
        <v>0</v>
      </c>
      <c r="O157" s="96">
        <f t="shared" si="24"/>
        <v>0</v>
      </c>
      <c r="P157" s="84">
        <f t="shared" si="31"/>
        <v>0</v>
      </c>
      <c r="Q157" s="96">
        <f t="shared" si="32"/>
        <v>0</v>
      </c>
      <c r="V157" s="84">
        <f t="shared" si="33"/>
        <v>147</v>
      </c>
      <c r="W157" s="84">
        <f t="shared" si="25"/>
        <v>0</v>
      </c>
      <c r="X157" s="96">
        <f t="shared" si="26"/>
        <v>0</v>
      </c>
      <c r="Y157" s="84">
        <f t="shared" si="27"/>
        <v>0</v>
      </c>
      <c r="Z157" s="96">
        <f t="shared" si="28"/>
        <v>0</v>
      </c>
    </row>
    <row r="158" spans="13:26" ht="15">
      <c r="M158" s="84">
        <f t="shared" si="29"/>
        <v>148</v>
      </c>
      <c r="N158" s="84">
        <f t="shared" si="30"/>
        <v>0</v>
      </c>
      <c r="O158" s="96">
        <f t="shared" si="24"/>
        <v>0</v>
      </c>
      <c r="P158" s="84">
        <f t="shared" si="31"/>
        <v>0</v>
      </c>
      <c r="Q158" s="96">
        <f t="shared" si="32"/>
        <v>0</v>
      </c>
      <c r="V158" s="84">
        <f t="shared" si="33"/>
        <v>148</v>
      </c>
      <c r="W158" s="84">
        <f t="shared" si="25"/>
        <v>0</v>
      </c>
      <c r="X158" s="96">
        <f t="shared" si="26"/>
        <v>0</v>
      </c>
      <c r="Y158" s="84">
        <f t="shared" si="27"/>
        <v>0</v>
      </c>
      <c r="Z158" s="96">
        <f t="shared" si="28"/>
        <v>0</v>
      </c>
    </row>
    <row r="159" spans="13:26" ht="15">
      <c r="M159" s="84">
        <f t="shared" si="29"/>
        <v>149</v>
      </c>
      <c r="N159" s="84">
        <f t="shared" si="30"/>
        <v>0</v>
      </c>
      <c r="O159" s="96">
        <f t="shared" si="24"/>
        <v>0</v>
      </c>
      <c r="P159" s="84">
        <f t="shared" si="31"/>
        <v>0</v>
      </c>
      <c r="Q159" s="96">
        <f t="shared" si="32"/>
        <v>0</v>
      </c>
      <c r="V159" s="84">
        <f t="shared" si="33"/>
        <v>149</v>
      </c>
      <c r="W159" s="84">
        <f t="shared" si="25"/>
        <v>0</v>
      </c>
      <c r="X159" s="96">
        <f t="shared" si="26"/>
        <v>0</v>
      </c>
      <c r="Y159" s="84">
        <f t="shared" si="27"/>
        <v>0</v>
      </c>
      <c r="Z159" s="96">
        <f t="shared" si="28"/>
        <v>0</v>
      </c>
    </row>
    <row r="160" spans="13:26" ht="15">
      <c r="M160" s="84">
        <f t="shared" si="29"/>
        <v>150</v>
      </c>
      <c r="N160" s="84">
        <f t="shared" si="30"/>
        <v>0</v>
      </c>
      <c r="O160" s="96">
        <f t="shared" si="24"/>
        <v>0</v>
      </c>
      <c r="P160" s="84">
        <f t="shared" si="31"/>
        <v>0</v>
      </c>
      <c r="Q160" s="96">
        <f t="shared" si="32"/>
        <v>0</v>
      </c>
      <c r="V160" s="84">
        <f t="shared" si="33"/>
        <v>150</v>
      </c>
      <c r="W160" s="84">
        <f t="shared" si="25"/>
        <v>0</v>
      </c>
      <c r="X160" s="96">
        <f t="shared" si="26"/>
        <v>0</v>
      </c>
      <c r="Y160" s="84">
        <f t="shared" si="27"/>
        <v>0</v>
      </c>
      <c r="Z160" s="96">
        <f t="shared" si="28"/>
        <v>0</v>
      </c>
    </row>
    <row r="161" spans="13:26" ht="15">
      <c r="M161" s="84">
        <f t="shared" si="29"/>
        <v>151</v>
      </c>
      <c r="N161" s="84">
        <f t="shared" si="30"/>
        <v>0</v>
      </c>
      <c r="O161" s="96">
        <f t="shared" si="24"/>
        <v>0</v>
      </c>
      <c r="P161" s="84">
        <f t="shared" si="31"/>
        <v>0</v>
      </c>
      <c r="Q161" s="96">
        <f t="shared" si="32"/>
        <v>0</v>
      </c>
      <c r="V161" s="84">
        <f t="shared" si="33"/>
        <v>151</v>
      </c>
      <c r="W161" s="84">
        <f t="shared" si="25"/>
        <v>0</v>
      </c>
      <c r="X161" s="96">
        <f t="shared" si="26"/>
        <v>0</v>
      </c>
      <c r="Y161" s="84">
        <f t="shared" si="27"/>
        <v>0</v>
      </c>
      <c r="Z161" s="96">
        <f t="shared" si="28"/>
        <v>0</v>
      </c>
    </row>
    <row r="162" spans="13:26" ht="15">
      <c r="M162" s="84">
        <f t="shared" si="29"/>
        <v>152</v>
      </c>
      <c r="N162" s="84">
        <f t="shared" si="30"/>
        <v>0</v>
      </c>
      <c r="O162" s="96">
        <f t="shared" si="24"/>
        <v>0</v>
      </c>
      <c r="P162" s="84">
        <f t="shared" si="31"/>
        <v>0</v>
      </c>
      <c r="Q162" s="96">
        <f t="shared" si="32"/>
        <v>0</v>
      </c>
      <c r="V162" s="84">
        <f t="shared" si="33"/>
        <v>152</v>
      </c>
      <c r="W162" s="84">
        <f t="shared" si="25"/>
        <v>0</v>
      </c>
      <c r="X162" s="96">
        <f t="shared" si="26"/>
        <v>0</v>
      </c>
      <c r="Y162" s="84">
        <f t="shared" si="27"/>
        <v>0</v>
      </c>
      <c r="Z162" s="96">
        <f t="shared" si="28"/>
        <v>0</v>
      </c>
    </row>
    <row r="163" spans="13:26" ht="15">
      <c r="M163" s="84">
        <f t="shared" si="29"/>
        <v>153</v>
      </c>
      <c r="N163" s="84">
        <f t="shared" si="30"/>
        <v>0</v>
      </c>
      <c r="O163" s="96">
        <f t="shared" si="24"/>
        <v>0</v>
      </c>
      <c r="P163" s="84">
        <f t="shared" si="31"/>
        <v>0</v>
      </c>
      <c r="Q163" s="96">
        <f t="shared" si="32"/>
        <v>0</v>
      </c>
      <c r="V163" s="84">
        <f t="shared" si="33"/>
        <v>153</v>
      </c>
      <c r="W163" s="84">
        <f t="shared" si="25"/>
        <v>0</v>
      </c>
      <c r="X163" s="96">
        <f t="shared" si="26"/>
        <v>0</v>
      </c>
      <c r="Y163" s="84">
        <f t="shared" si="27"/>
        <v>0</v>
      </c>
      <c r="Z163" s="96">
        <f t="shared" si="28"/>
        <v>0</v>
      </c>
    </row>
    <row r="164" spans="13:26" ht="15">
      <c r="M164" s="84">
        <f t="shared" si="29"/>
        <v>154</v>
      </c>
      <c r="N164" s="84">
        <f t="shared" si="30"/>
        <v>0</v>
      </c>
      <c r="O164" s="96">
        <f t="shared" si="24"/>
        <v>0</v>
      </c>
      <c r="P164" s="84">
        <f t="shared" si="31"/>
        <v>0</v>
      </c>
      <c r="Q164" s="96">
        <f t="shared" si="32"/>
        <v>0</v>
      </c>
      <c r="V164" s="84">
        <f t="shared" si="33"/>
        <v>154</v>
      </c>
      <c r="W164" s="84">
        <f t="shared" si="25"/>
        <v>0</v>
      </c>
      <c r="X164" s="96">
        <f t="shared" si="26"/>
        <v>0</v>
      </c>
      <c r="Y164" s="84">
        <f t="shared" si="27"/>
        <v>0</v>
      </c>
      <c r="Z164" s="96">
        <f t="shared" si="28"/>
        <v>0</v>
      </c>
    </row>
    <row r="165" spans="13:26" ht="15">
      <c r="M165" s="84">
        <f t="shared" si="29"/>
        <v>155</v>
      </c>
      <c r="N165" s="84">
        <f t="shared" si="30"/>
        <v>0</v>
      </c>
      <c r="O165" s="96">
        <f t="shared" si="24"/>
        <v>0</v>
      </c>
      <c r="P165" s="84">
        <f t="shared" si="31"/>
        <v>0</v>
      </c>
      <c r="Q165" s="96">
        <f t="shared" si="32"/>
        <v>0</v>
      </c>
      <c r="V165" s="84">
        <f t="shared" si="33"/>
        <v>155</v>
      </c>
      <c r="W165" s="84">
        <f t="shared" si="25"/>
        <v>0</v>
      </c>
      <c r="X165" s="96">
        <f t="shared" si="26"/>
        <v>0</v>
      </c>
      <c r="Y165" s="84">
        <f t="shared" si="27"/>
        <v>0</v>
      </c>
      <c r="Z165" s="96">
        <f t="shared" si="28"/>
        <v>0</v>
      </c>
    </row>
    <row r="166" spans="13:26" ht="15">
      <c r="M166" s="84">
        <f t="shared" si="29"/>
        <v>156</v>
      </c>
      <c r="N166" s="84">
        <f t="shared" si="30"/>
        <v>0</v>
      </c>
      <c r="O166" s="96">
        <f t="shared" si="24"/>
        <v>0</v>
      </c>
      <c r="P166" s="84">
        <f t="shared" si="31"/>
        <v>0</v>
      </c>
      <c r="Q166" s="96">
        <f t="shared" si="32"/>
        <v>0</v>
      </c>
      <c r="V166" s="84">
        <f t="shared" si="33"/>
        <v>156</v>
      </c>
      <c r="W166" s="84">
        <f t="shared" si="25"/>
        <v>0</v>
      </c>
      <c r="X166" s="96">
        <f t="shared" si="26"/>
        <v>0</v>
      </c>
      <c r="Y166" s="84">
        <f t="shared" si="27"/>
        <v>0</v>
      </c>
      <c r="Z166" s="96">
        <f t="shared" si="28"/>
        <v>0</v>
      </c>
    </row>
    <row r="167" spans="13:26" ht="15">
      <c r="M167" s="84">
        <f t="shared" si="29"/>
        <v>157</v>
      </c>
      <c r="N167" s="84">
        <f t="shared" si="30"/>
        <v>0</v>
      </c>
      <c r="O167" s="96">
        <f t="shared" si="24"/>
        <v>0</v>
      </c>
      <c r="P167" s="84">
        <f t="shared" si="31"/>
        <v>0</v>
      </c>
      <c r="Q167" s="96">
        <f t="shared" si="32"/>
        <v>0</v>
      </c>
      <c r="V167" s="84">
        <f t="shared" si="33"/>
        <v>157</v>
      </c>
      <c r="W167" s="84">
        <f t="shared" si="25"/>
        <v>0</v>
      </c>
      <c r="X167" s="96">
        <f t="shared" si="26"/>
        <v>0</v>
      </c>
      <c r="Y167" s="84">
        <f t="shared" si="27"/>
        <v>0</v>
      </c>
      <c r="Z167" s="96">
        <f t="shared" si="28"/>
        <v>0</v>
      </c>
    </row>
    <row r="168" spans="13:26" ht="15">
      <c r="M168" s="84">
        <f t="shared" si="29"/>
        <v>158</v>
      </c>
      <c r="N168" s="84">
        <f t="shared" si="30"/>
        <v>0</v>
      </c>
      <c r="O168" s="96">
        <f t="shared" si="24"/>
        <v>0</v>
      </c>
      <c r="P168" s="84">
        <f t="shared" si="31"/>
        <v>0</v>
      </c>
      <c r="Q168" s="96">
        <f t="shared" si="32"/>
        <v>0</v>
      </c>
      <c r="V168" s="84">
        <f t="shared" si="33"/>
        <v>158</v>
      </c>
      <c r="W168" s="84">
        <f t="shared" si="25"/>
        <v>0</v>
      </c>
      <c r="X168" s="96">
        <f t="shared" si="26"/>
        <v>0</v>
      </c>
      <c r="Y168" s="84">
        <f t="shared" si="27"/>
        <v>0</v>
      </c>
      <c r="Z168" s="96">
        <f t="shared" si="28"/>
        <v>0</v>
      </c>
    </row>
    <row r="169" spans="13:26" ht="15">
      <c r="M169" s="84">
        <f t="shared" si="29"/>
        <v>159</v>
      </c>
      <c r="N169" s="84">
        <f t="shared" si="30"/>
        <v>0</v>
      </c>
      <c r="O169" s="96">
        <f t="shared" si="24"/>
        <v>0</v>
      </c>
      <c r="P169" s="84">
        <f t="shared" si="31"/>
        <v>0</v>
      </c>
      <c r="Q169" s="96">
        <f t="shared" si="32"/>
        <v>0</v>
      </c>
      <c r="V169" s="84">
        <f t="shared" si="33"/>
        <v>159</v>
      </c>
      <c r="W169" s="84">
        <f t="shared" si="25"/>
        <v>0</v>
      </c>
      <c r="X169" s="96">
        <f t="shared" si="26"/>
        <v>0</v>
      </c>
      <c r="Y169" s="84">
        <f t="shared" si="27"/>
        <v>0</v>
      </c>
      <c r="Z169" s="96">
        <f t="shared" si="28"/>
        <v>0</v>
      </c>
    </row>
    <row r="170" spans="13:26" ht="15">
      <c r="M170" s="84">
        <f t="shared" si="29"/>
        <v>160</v>
      </c>
      <c r="N170" s="84">
        <f t="shared" si="30"/>
        <v>0</v>
      </c>
      <c r="O170" s="96">
        <f t="shared" si="24"/>
        <v>0</v>
      </c>
      <c r="P170" s="84">
        <f t="shared" si="31"/>
        <v>0</v>
      </c>
      <c r="Q170" s="96">
        <f t="shared" si="32"/>
        <v>0</v>
      </c>
      <c r="V170" s="84">
        <f t="shared" si="33"/>
        <v>160</v>
      </c>
      <c r="W170" s="84">
        <f t="shared" si="25"/>
        <v>0</v>
      </c>
      <c r="X170" s="96">
        <f t="shared" si="26"/>
        <v>0</v>
      </c>
      <c r="Y170" s="84">
        <f t="shared" si="27"/>
        <v>0</v>
      </c>
      <c r="Z170" s="96">
        <f t="shared" si="28"/>
        <v>0</v>
      </c>
    </row>
    <row r="171" spans="13:26" ht="15">
      <c r="M171" s="84">
        <f t="shared" si="29"/>
        <v>161</v>
      </c>
      <c r="N171" s="84">
        <f t="shared" si="30"/>
        <v>0</v>
      </c>
      <c r="O171" s="96">
        <f t="shared" si="24"/>
        <v>0</v>
      </c>
      <c r="P171" s="84">
        <f t="shared" si="31"/>
        <v>0</v>
      </c>
      <c r="Q171" s="96">
        <f t="shared" si="32"/>
        <v>0</v>
      </c>
      <c r="V171" s="84">
        <f t="shared" si="33"/>
        <v>161</v>
      </c>
      <c r="W171" s="84">
        <f t="shared" si="25"/>
        <v>0</v>
      </c>
      <c r="X171" s="96">
        <f t="shared" si="26"/>
        <v>0</v>
      </c>
      <c r="Y171" s="84">
        <f t="shared" si="27"/>
        <v>0</v>
      </c>
      <c r="Z171" s="96">
        <f t="shared" si="28"/>
        <v>0</v>
      </c>
    </row>
    <row r="172" spans="13:26" ht="15">
      <c r="M172" s="84">
        <f t="shared" si="29"/>
        <v>162</v>
      </c>
      <c r="N172" s="84">
        <f t="shared" si="30"/>
        <v>0</v>
      </c>
      <c r="O172" s="96">
        <f t="shared" si="24"/>
        <v>0</v>
      </c>
      <c r="P172" s="84">
        <f t="shared" si="31"/>
        <v>0</v>
      </c>
      <c r="Q172" s="96">
        <f t="shared" si="32"/>
        <v>0</v>
      </c>
      <c r="V172" s="84">
        <f t="shared" si="33"/>
        <v>162</v>
      </c>
      <c r="W172" s="84">
        <f t="shared" si="25"/>
        <v>0</v>
      </c>
      <c r="X172" s="96">
        <f t="shared" si="26"/>
        <v>0</v>
      </c>
      <c r="Y172" s="84">
        <f t="shared" si="27"/>
        <v>0</v>
      </c>
      <c r="Z172" s="96">
        <f t="shared" si="28"/>
        <v>0</v>
      </c>
    </row>
    <row r="173" spans="13:26" ht="15">
      <c r="M173" s="84">
        <f t="shared" si="29"/>
        <v>163</v>
      </c>
      <c r="N173" s="84">
        <f t="shared" si="30"/>
        <v>0</v>
      </c>
      <c r="O173" s="96">
        <f t="shared" si="24"/>
        <v>0</v>
      </c>
      <c r="P173" s="84">
        <f t="shared" si="31"/>
        <v>0</v>
      </c>
      <c r="Q173" s="96">
        <f t="shared" si="32"/>
        <v>0</v>
      </c>
      <c r="V173" s="84">
        <f t="shared" si="33"/>
        <v>163</v>
      </c>
      <c r="W173" s="84">
        <f t="shared" si="25"/>
        <v>0</v>
      </c>
      <c r="X173" s="96">
        <f t="shared" si="26"/>
        <v>0</v>
      </c>
      <c r="Y173" s="84">
        <f t="shared" si="27"/>
        <v>0</v>
      </c>
      <c r="Z173" s="96">
        <f t="shared" si="28"/>
        <v>0</v>
      </c>
    </row>
    <row r="174" spans="13:26" ht="15">
      <c r="M174" s="84">
        <f t="shared" si="29"/>
        <v>164</v>
      </c>
      <c r="N174" s="84">
        <f t="shared" si="30"/>
        <v>0</v>
      </c>
      <c r="O174" s="96">
        <f t="shared" si="24"/>
        <v>0</v>
      </c>
      <c r="P174" s="84">
        <f t="shared" si="31"/>
        <v>0</v>
      </c>
      <c r="Q174" s="96">
        <f t="shared" si="32"/>
        <v>0</v>
      </c>
      <c r="V174" s="84">
        <f t="shared" si="33"/>
        <v>164</v>
      </c>
      <c r="W174" s="84">
        <f t="shared" si="25"/>
        <v>0</v>
      </c>
      <c r="X174" s="96">
        <f t="shared" si="26"/>
        <v>0</v>
      </c>
      <c r="Y174" s="84">
        <f t="shared" si="27"/>
        <v>0</v>
      </c>
      <c r="Z174" s="96">
        <f t="shared" si="28"/>
        <v>0</v>
      </c>
    </row>
    <row r="175" spans="13:26" ht="15">
      <c r="M175" s="84">
        <f t="shared" si="29"/>
        <v>165</v>
      </c>
      <c r="N175" s="84">
        <f t="shared" si="30"/>
        <v>0</v>
      </c>
      <c r="O175" s="96">
        <f t="shared" si="24"/>
        <v>0</v>
      </c>
      <c r="P175" s="84">
        <f t="shared" si="31"/>
        <v>0</v>
      </c>
      <c r="Q175" s="96">
        <f t="shared" si="32"/>
        <v>0</v>
      </c>
      <c r="V175" s="84">
        <f t="shared" si="33"/>
        <v>165</v>
      </c>
      <c r="W175" s="84">
        <f t="shared" si="25"/>
        <v>0</v>
      </c>
      <c r="X175" s="96">
        <f t="shared" si="26"/>
        <v>0</v>
      </c>
      <c r="Y175" s="84">
        <f t="shared" si="27"/>
        <v>0</v>
      </c>
      <c r="Z175" s="96">
        <f t="shared" si="28"/>
        <v>0</v>
      </c>
    </row>
    <row r="176" spans="13:26" ht="15">
      <c r="M176" s="84">
        <f t="shared" si="29"/>
        <v>166</v>
      </c>
      <c r="N176" s="84">
        <f t="shared" si="30"/>
        <v>0</v>
      </c>
      <c r="O176" s="96">
        <f t="shared" si="24"/>
        <v>0</v>
      </c>
      <c r="P176" s="84">
        <f t="shared" si="31"/>
        <v>0</v>
      </c>
      <c r="Q176" s="96">
        <f t="shared" si="32"/>
        <v>0</v>
      </c>
      <c r="V176" s="84">
        <f t="shared" si="33"/>
        <v>166</v>
      </c>
      <c r="W176" s="84">
        <f t="shared" si="25"/>
        <v>0</v>
      </c>
      <c r="X176" s="96">
        <f t="shared" si="26"/>
        <v>0</v>
      </c>
      <c r="Y176" s="84">
        <f t="shared" si="27"/>
        <v>0</v>
      </c>
      <c r="Z176" s="96">
        <f t="shared" si="28"/>
        <v>0</v>
      </c>
    </row>
    <row r="177" spans="13:26" ht="15">
      <c r="M177" s="84">
        <f t="shared" si="29"/>
        <v>167</v>
      </c>
      <c r="N177" s="84">
        <f t="shared" si="30"/>
        <v>0</v>
      </c>
      <c r="O177" s="96">
        <f t="shared" si="24"/>
        <v>0</v>
      </c>
      <c r="P177" s="84">
        <f t="shared" si="31"/>
        <v>0</v>
      </c>
      <c r="Q177" s="96">
        <f t="shared" si="32"/>
        <v>0</v>
      </c>
      <c r="V177" s="84">
        <f t="shared" si="33"/>
        <v>167</v>
      </c>
      <c r="W177" s="84">
        <f t="shared" si="25"/>
        <v>0</v>
      </c>
      <c r="X177" s="96">
        <f t="shared" si="26"/>
        <v>0</v>
      </c>
      <c r="Y177" s="84">
        <f t="shared" si="27"/>
        <v>0</v>
      </c>
      <c r="Z177" s="96">
        <f t="shared" si="28"/>
        <v>0</v>
      </c>
    </row>
    <row r="178" spans="13:26" ht="15">
      <c r="M178" s="84">
        <f t="shared" si="29"/>
        <v>168</v>
      </c>
      <c r="N178" s="84">
        <f t="shared" si="30"/>
        <v>0</v>
      </c>
      <c r="O178" s="96">
        <f t="shared" si="24"/>
        <v>0</v>
      </c>
      <c r="P178" s="84">
        <f t="shared" si="31"/>
        <v>0</v>
      </c>
      <c r="Q178" s="96">
        <f t="shared" si="32"/>
        <v>0</v>
      </c>
      <c r="V178" s="84">
        <f t="shared" si="33"/>
        <v>168</v>
      </c>
      <c r="W178" s="84">
        <f t="shared" si="25"/>
        <v>0</v>
      </c>
      <c r="X178" s="96">
        <f t="shared" si="26"/>
        <v>0</v>
      </c>
      <c r="Y178" s="84">
        <f t="shared" si="27"/>
        <v>0</v>
      </c>
      <c r="Z178" s="96">
        <f t="shared" si="28"/>
        <v>0</v>
      </c>
    </row>
    <row r="179" spans="13:26" ht="15">
      <c r="M179" s="84">
        <f t="shared" si="29"/>
        <v>169</v>
      </c>
      <c r="N179" s="84">
        <f t="shared" si="30"/>
        <v>0</v>
      </c>
      <c r="O179" s="96">
        <f t="shared" si="24"/>
        <v>0</v>
      </c>
      <c r="P179" s="84">
        <f t="shared" si="31"/>
        <v>0</v>
      </c>
      <c r="Q179" s="96">
        <f t="shared" si="32"/>
        <v>0</v>
      </c>
      <c r="V179" s="84">
        <f t="shared" si="33"/>
        <v>169</v>
      </c>
      <c r="W179" s="84">
        <f t="shared" si="25"/>
        <v>0</v>
      </c>
      <c r="X179" s="96">
        <f t="shared" si="26"/>
        <v>0</v>
      </c>
      <c r="Y179" s="84">
        <f t="shared" si="27"/>
        <v>0</v>
      </c>
      <c r="Z179" s="96">
        <f t="shared" si="28"/>
        <v>0</v>
      </c>
    </row>
    <row r="180" spans="13:26" ht="15">
      <c r="M180" s="84">
        <f t="shared" si="29"/>
        <v>170</v>
      </c>
      <c r="N180" s="84">
        <f t="shared" si="30"/>
        <v>0</v>
      </c>
      <c r="O180" s="96">
        <f t="shared" si="24"/>
        <v>0</v>
      </c>
      <c r="P180" s="84">
        <f t="shared" si="31"/>
        <v>0</v>
      </c>
      <c r="Q180" s="96">
        <f t="shared" si="32"/>
        <v>0</v>
      </c>
      <c r="V180" s="84">
        <f t="shared" si="33"/>
        <v>170</v>
      </c>
      <c r="W180" s="84">
        <f t="shared" si="25"/>
        <v>0</v>
      </c>
      <c r="X180" s="96">
        <f t="shared" si="26"/>
        <v>0</v>
      </c>
      <c r="Y180" s="84">
        <f t="shared" si="27"/>
        <v>0</v>
      </c>
      <c r="Z180" s="96">
        <f t="shared" si="28"/>
        <v>0</v>
      </c>
    </row>
    <row r="181" spans="13:26" ht="15">
      <c r="M181" s="84">
        <f t="shared" si="29"/>
        <v>171</v>
      </c>
      <c r="N181" s="84">
        <f t="shared" si="30"/>
        <v>0</v>
      </c>
      <c r="O181" s="96">
        <f t="shared" si="24"/>
        <v>0</v>
      </c>
      <c r="P181" s="84">
        <f t="shared" si="31"/>
        <v>0</v>
      </c>
      <c r="Q181" s="96">
        <f t="shared" si="32"/>
        <v>0</v>
      </c>
      <c r="V181" s="84">
        <f t="shared" si="33"/>
        <v>171</v>
      </c>
      <c r="W181" s="84">
        <f t="shared" si="25"/>
        <v>0</v>
      </c>
      <c r="X181" s="96">
        <f t="shared" si="26"/>
        <v>0</v>
      </c>
      <c r="Y181" s="84">
        <f t="shared" si="27"/>
        <v>0</v>
      </c>
      <c r="Z181" s="96">
        <f t="shared" si="28"/>
        <v>0</v>
      </c>
    </row>
    <row r="182" spans="13:26" ht="15">
      <c r="M182" s="84">
        <f t="shared" si="29"/>
        <v>172</v>
      </c>
      <c r="N182" s="84">
        <f t="shared" si="30"/>
        <v>0</v>
      </c>
      <c r="O182" s="96">
        <f t="shared" si="24"/>
        <v>0</v>
      </c>
      <c r="P182" s="84">
        <f t="shared" si="31"/>
        <v>0</v>
      </c>
      <c r="Q182" s="96">
        <f t="shared" si="32"/>
        <v>0</v>
      </c>
      <c r="V182" s="84">
        <f t="shared" si="33"/>
        <v>172</v>
      </c>
      <c r="W182" s="84">
        <f t="shared" si="25"/>
        <v>0</v>
      </c>
      <c r="X182" s="96">
        <f t="shared" si="26"/>
        <v>0</v>
      </c>
      <c r="Y182" s="84">
        <f t="shared" si="27"/>
        <v>0</v>
      </c>
      <c r="Z182" s="96">
        <f t="shared" si="28"/>
        <v>0</v>
      </c>
    </row>
    <row r="183" spans="13:26" ht="15">
      <c r="M183" s="84">
        <f t="shared" si="29"/>
        <v>173</v>
      </c>
      <c r="N183" s="84">
        <f t="shared" si="30"/>
        <v>0</v>
      </c>
      <c r="O183" s="96">
        <f t="shared" si="24"/>
        <v>0</v>
      </c>
      <c r="P183" s="84">
        <f t="shared" si="31"/>
        <v>0</v>
      </c>
      <c r="Q183" s="96">
        <f t="shared" si="32"/>
        <v>0</v>
      </c>
      <c r="V183" s="84">
        <f t="shared" si="33"/>
        <v>173</v>
      </c>
      <c r="W183" s="84">
        <f t="shared" si="25"/>
        <v>0</v>
      </c>
      <c r="X183" s="96">
        <f t="shared" si="26"/>
        <v>0</v>
      </c>
      <c r="Y183" s="84">
        <f t="shared" si="27"/>
        <v>0</v>
      </c>
      <c r="Z183" s="96">
        <f t="shared" si="28"/>
        <v>0</v>
      </c>
    </row>
    <row r="184" spans="13:26" ht="15">
      <c r="M184" s="84">
        <f t="shared" si="29"/>
        <v>174</v>
      </c>
      <c r="N184" s="84">
        <f t="shared" si="30"/>
        <v>0</v>
      </c>
      <c r="O184" s="96">
        <f t="shared" si="24"/>
        <v>0</v>
      </c>
      <c r="P184" s="84">
        <f t="shared" si="31"/>
        <v>0</v>
      </c>
      <c r="Q184" s="96">
        <f t="shared" si="32"/>
        <v>0</v>
      </c>
      <c r="V184" s="84">
        <f t="shared" si="33"/>
        <v>174</v>
      </c>
      <c r="W184" s="84">
        <f t="shared" si="25"/>
        <v>0</v>
      </c>
      <c r="X184" s="96">
        <f t="shared" si="26"/>
        <v>0</v>
      </c>
      <c r="Y184" s="84">
        <f t="shared" si="27"/>
        <v>0</v>
      </c>
      <c r="Z184" s="96">
        <f t="shared" si="28"/>
        <v>0</v>
      </c>
    </row>
    <row r="185" spans="13:26" ht="15">
      <c r="M185" s="84">
        <f t="shared" si="29"/>
        <v>175</v>
      </c>
      <c r="N185" s="84">
        <f t="shared" si="30"/>
        <v>0</v>
      </c>
      <c r="O185" s="96">
        <f t="shared" si="24"/>
        <v>0</v>
      </c>
      <c r="P185" s="84">
        <f t="shared" si="31"/>
        <v>0</v>
      </c>
      <c r="Q185" s="96">
        <f t="shared" si="32"/>
        <v>0</v>
      </c>
      <c r="V185" s="84">
        <f t="shared" si="33"/>
        <v>175</v>
      </c>
      <c r="W185" s="84">
        <f t="shared" si="25"/>
        <v>0</v>
      </c>
      <c r="X185" s="96">
        <f t="shared" si="26"/>
        <v>0</v>
      </c>
      <c r="Y185" s="84">
        <f t="shared" si="27"/>
        <v>0</v>
      </c>
      <c r="Z185" s="96">
        <f t="shared" si="28"/>
        <v>0</v>
      </c>
    </row>
    <row r="186" spans="13:26" ht="15">
      <c r="M186" s="84">
        <f t="shared" si="29"/>
        <v>176</v>
      </c>
      <c r="N186" s="84">
        <f t="shared" si="30"/>
        <v>0</v>
      </c>
      <c r="O186" s="96">
        <f t="shared" si="24"/>
        <v>0</v>
      </c>
      <c r="P186" s="84">
        <f t="shared" si="31"/>
        <v>0</v>
      </c>
      <c r="Q186" s="96">
        <f t="shared" si="32"/>
        <v>0</v>
      </c>
      <c r="V186" s="84">
        <f t="shared" si="33"/>
        <v>176</v>
      </c>
      <c r="W186" s="84">
        <f t="shared" si="25"/>
        <v>0</v>
      </c>
      <c r="X186" s="96">
        <f t="shared" si="26"/>
        <v>0</v>
      </c>
      <c r="Y186" s="84">
        <f t="shared" si="27"/>
        <v>0</v>
      </c>
      <c r="Z186" s="96">
        <f t="shared" si="28"/>
        <v>0</v>
      </c>
    </row>
    <row r="187" spans="13:26" ht="15">
      <c r="M187" s="84">
        <f t="shared" si="29"/>
        <v>177</v>
      </c>
      <c r="N187" s="84">
        <f t="shared" si="30"/>
        <v>0</v>
      </c>
      <c r="O187" s="96">
        <f t="shared" si="24"/>
        <v>0</v>
      </c>
      <c r="P187" s="84">
        <f t="shared" si="31"/>
        <v>0</v>
      </c>
      <c r="Q187" s="96">
        <f t="shared" si="32"/>
        <v>0</v>
      </c>
      <c r="V187" s="84">
        <f t="shared" si="33"/>
        <v>177</v>
      </c>
      <c r="W187" s="84">
        <f t="shared" si="25"/>
        <v>0</v>
      </c>
      <c r="X187" s="96">
        <f t="shared" si="26"/>
        <v>0</v>
      </c>
      <c r="Y187" s="84">
        <f t="shared" si="27"/>
        <v>0</v>
      </c>
      <c r="Z187" s="96">
        <f t="shared" si="28"/>
        <v>0</v>
      </c>
    </row>
    <row r="188" spans="13:26" ht="15">
      <c r="M188" s="84">
        <f t="shared" si="29"/>
        <v>178</v>
      </c>
      <c r="N188" s="84">
        <f t="shared" si="30"/>
        <v>0</v>
      </c>
      <c r="O188" s="96">
        <f t="shared" si="24"/>
        <v>0</v>
      </c>
      <c r="P188" s="84">
        <f t="shared" si="31"/>
        <v>0</v>
      </c>
      <c r="Q188" s="96">
        <f t="shared" si="32"/>
        <v>0</v>
      </c>
      <c r="V188" s="84">
        <f t="shared" si="33"/>
        <v>178</v>
      </c>
      <c r="W188" s="84">
        <f t="shared" si="25"/>
        <v>0</v>
      </c>
      <c r="X188" s="96">
        <f t="shared" si="26"/>
        <v>0</v>
      </c>
      <c r="Y188" s="84">
        <f t="shared" si="27"/>
        <v>0</v>
      </c>
      <c r="Z188" s="96">
        <f t="shared" si="28"/>
        <v>0</v>
      </c>
    </row>
    <row r="189" spans="13:26" ht="15">
      <c r="M189" s="84">
        <f t="shared" si="29"/>
        <v>179</v>
      </c>
      <c r="N189" s="84">
        <f t="shared" si="30"/>
        <v>0</v>
      </c>
      <c r="O189" s="96">
        <f t="shared" si="24"/>
        <v>0</v>
      </c>
      <c r="P189" s="84">
        <f t="shared" si="31"/>
        <v>0</v>
      </c>
      <c r="Q189" s="96">
        <f t="shared" si="32"/>
        <v>0</v>
      </c>
      <c r="V189" s="84">
        <f t="shared" si="33"/>
        <v>179</v>
      </c>
      <c r="W189" s="84">
        <f t="shared" si="25"/>
        <v>0</v>
      </c>
      <c r="X189" s="96">
        <f t="shared" si="26"/>
        <v>0</v>
      </c>
      <c r="Y189" s="84">
        <f t="shared" si="27"/>
        <v>0</v>
      </c>
      <c r="Z189" s="96">
        <f t="shared" si="28"/>
        <v>0</v>
      </c>
    </row>
    <row r="190" spans="13:26" ht="15">
      <c r="M190" s="84">
        <f t="shared" si="29"/>
        <v>180</v>
      </c>
      <c r="N190" s="84">
        <f t="shared" si="30"/>
        <v>0</v>
      </c>
      <c r="O190" s="96">
        <f t="shared" si="24"/>
        <v>0</v>
      </c>
      <c r="P190" s="84">
        <f t="shared" si="31"/>
        <v>0</v>
      </c>
      <c r="Q190" s="96">
        <f t="shared" si="32"/>
        <v>0</v>
      </c>
      <c r="V190" s="84">
        <f t="shared" si="33"/>
        <v>180</v>
      </c>
      <c r="W190" s="84">
        <f t="shared" si="25"/>
        <v>0</v>
      </c>
      <c r="X190" s="96">
        <f t="shared" si="26"/>
        <v>0</v>
      </c>
      <c r="Y190" s="84">
        <f t="shared" si="27"/>
        <v>0</v>
      </c>
      <c r="Z190" s="96">
        <f t="shared" si="28"/>
        <v>0</v>
      </c>
    </row>
    <row r="191" spans="13:26" ht="15">
      <c r="M191" s="84">
        <f t="shared" si="29"/>
        <v>181</v>
      </c>
      <c r="N191" s="84">
        <f t="shared" si="30"/>
        <v>0</v>
      </c>
      <c r="O191" s="96">
        <f t="shared" si="24"/>
        <v>0</v>
      </c>
      <c r="P191" s="84">
        <f t="shared" si="31"/>
        <v>0</v>
      </c>
      <c r="Q191" s="96">
        <f t="shared" si="32"/>
        <v>0</v>
      </c>
      <c r="V191" s="84">
        <f t="shared" si="33"/>
        <v>181</v>
      </c>
      <c r="W191" s="84">
        <f t="shared" si="25"/>
        <v>0</v>
      </c>
      <c r="X191" s="96">
        <f t="shared" si="26"/>
        <v>0</v>
      </c>
      <c r="Y191" s="84">
        <f t="shared" si="27"/>
        <v>0</v>
      </c>
      <c r="Z191" s="96">
        <f t="shared" si="28"/>
        <v>0</v>
      </c>
    </row>
    <row r="192" spans="13:26" ht="15">
      <c r="M192" s="84">
        <f t="shared" si="29"/>
        <v>182</v>
      </c>
      <c r="N192" s="84">
        <f t="shared" si="30"/>
        <v>0</v>
      </c>
      <c r="O192" s="96">
        <f t="shared" si="24"/>
        <v>0</v>
      </c>
      <c r="P192" s="84">
        <f t="shared" si="31"/>
        <v>0</v>
      </c>
      <c r="Q192" s="96">
        <f t="shared" si="32"/>
        <v>0</v>
      </c>
      <c r="V192" s="84">
        <f t="shared" si="33"/>
        <v>182</v>
      </c>
      <c r="W192" s="84">
        <f t="shared" si="25"/>
        <v>0</v>
      </c>
      <c r="X192" s="96">
        <f t="shared" si="26"/>
        <v>0</v>
      </c>
      <c r="Y192" s="84">
        <f t="shared" si="27"/>
        <v>0</v>
      </c>
      <c r="Z192" s="96">
        <f t="shared" si="28"/>
        <v>0</v>
      </c>
    </row>
    <row r="193" spans="13:26" ht="15">
      <c r="M193" s="84">
        <f t="shared" si="29"/>
        <v>183</v>
      </c>
      <c r="N193" s="84">
        <f t="shared" si="30"/>
        <v>0</v>
      </c>
      <c r="O193" s="96">
        <f t="shared" si="24"/>
        <v>0</v>
      </c>
      <c r="P193" s="84">
        <f t="shared" si="31"/>
        <v>0</v>
      </c>
      <c r="Q193" s="96">
        <f t="shared" si="32"/>
        <v>0</v>
      </c>
      <c r="V193" s="84">
        <f t="shared" si="33"/>
        <v>183</v>
      </c>
      <c r="W193" s="84">
        <f t="shared" si="25"/>
        <v>0</v>
      </c>
      <c r="X193" s="96">
        <f t="shared" si="26"/>
        <v>0</v>
      </c>
      <c r="Y193" s="84">
        <f t="shared" si="27"/>
        <v>0</v>
      </c>
      <c r="Z193" s="96">
        <f t="shared" si="28"/>
        <v>0</v>
      </c>
    </row>
    <row r="194" spans="13:26" ht="15">
      <c r="M194" s="84">
        <f t="shared" si="29"/>
        <v>184</v>
      </c>
      <c r="N194" s="84">
        <f t="shared" si="30"/>
        <v>0</v>
      </c>
      <c r="O194" s="96">
        <f t="shared" si="24"/>
        <v>0</v>
      </c>
      <c r="P194" s="84">
        <f t="shared" si="31"/>
        <v>0</v>
      </c>
      <c r="Q194" s="96">
        <f t="shared" si="32"/>
        <v>0</v>
      </c>
      <c r="V194" s="84">
        <f t="shared" si="33"/>
        <v>184</v>
      </c>
      <c r="W194" s="84">
        <f t="shared" si="25"/>
        <v>0</v>
      </c>
      <c r="X194" s="96">
        <f t="shared" si="26"/>
        <v>0</v>
      </c>
      <c r="Y194" s="84">
        <f t="shared" si="27"/>
        <v>0</v>
      </c>
      <c r="Z194" s="96">
        <f t="shared" si="28"/>
        <v>0</v>
      </c>
    </row>
    <row r="195" spans="13:26" ht="15">
      <c r="M195" s="84">
        <f t="shared" si="29"/>
        <v>185</v>
      </c>
      <c r="N195" s="84">
        <f t="shared" si="30"/>
        <v>0</v>
      </c>
      <c r="O195" s="96">
        <f t="shared" si="24"/>
        <v>0</v>
      </c>
      <c r="P195" s="84">
        <f t="shared" si="31"/>
        <v>0</v>
      </c>
      <c r="Q195" s="96">
        <f t="shared" si="32"/>
        <v>0</v>
      </c>
      <c r="V195" s="84">
        <f t="shared" si="33"/>
        <v>185</v>
      </c>
      <c r="W195" s="84">
        <f t="shared" si="25"/>
        <v>0</v>
      </c>
      <c r="X195" s="96">
        <f t="shared" si="26"/>
        <v>0</v>
      </c>
      <c r="Y195" s="84">
        <f t="shared" si="27"/>
        <v>0</v>
      </c>
      <c r="Z195" s="96">
        <f t="shared" si="28"/>
        <v>0</v>
      </c>
    </row>
    <row r="196" spans="13:26" ht="15">
      <c r="M196" s="84">
        <f t="shared" si="29"/>
        <v>186</v>
      </c>
      <c r="N196" s="84">
        <f t="shared" si="30"/>
        <v>0</v>
      </c>
      <c r="O196" s="96">
        <f t="shared" si="24"/>
        <v>0</v>
      </c>
      <c r="P196" s="84">
        <f t="shared" si="31"/>
        <v>0</v>
      </c>
      <c r="Q196" s="96">
        <f t="shared" si="32"/>
        <v>0</v>
      </c>
      <c r="V196" s="84">
        <f t="shared" si="33"/>
        <v>186</v>
      </c>
      <c r="W196" s="84">
        <f t="shared" si="25"/>
        <v>0</v>
      </c>
      <c r="X196" s="96">
        <f t="shared" si="26"/>
        <v>0</v>
      </c>
      <c r="Y196" s="84">
        <f t="shared" si="27"/>
        <v>0</v>
      </c>
      <c r="Z196" s="96">
        <f t="shared" si="28"/>
        <v>0</v>
      </c>
    </row>
    <row r="197" spans="13:26" ht="15">
      <c r="M197" s="84">
        <f t="shared" si="29"/>
        <v>187</v>
      </c>
      <c r="N197" s="84">
        <f t="shared" si="30"/>
        <v>0</v>
      </c>
      <c r="O197" s="96">
        <f t="shared" si="24"/>
        <v>0</v>
      </c>
      <c r="P197" s="84">
        <f t="shared" si="31"/>
        <v>0</v>
      </c>
      <c r="Q197" s="96">
        <f t="shared" si="32"/>
        <v>0</v>
      </c>
      <c r="V197" s="84">
        <f t="shared" si="33"/>
        <v>187</v>
      </c>
      <c r="W197" s="84">
        <f t="shared" si="25"/>
        <v>0</v>
      </c>
      <c r="X197" s="96">
        <f t="shared" si="26"/>
        <v>0</v>
      </c>
      <c r="Y197" s="84">
        <f t="shared" si="27"/>
        <v>0</v>
      </c>
      <c r="Z197" s="96">
        <f t="shared" si="28"/>
        <v>0</v>
      </c>
    </row>
    <row r="198" spans="13:26" ht="15">
      <c r="M198" s="84">
        <f t="shared" si="29"/>
        <v>188</v>
      </c>
      <c r="N198" s="84">
        <f t="shared" si="30"/>
        <v>0</v>
      </c>
      <c r="O198" s="96">
        <f t="shared" si="24"/>
        <v>0</v>
      </c>
      <c r="P198" s="84">
        <f t="shared" si="31"/>
        <v>0</v>
      </c>
      <c r="Q198" s="96">
        <f t="shared" si="32"/>
        <v>0</v>
      </c>
      <c r="V198" s="84">
        <f t="shared" si="33"/>
        <v>188</v>
      </c>
      <c r="W198" s="84">
        <f t="shared" si="25"/>
        <v>0</v>
      </c>
      <c r="X198" s="96">
        <f t="shared" si="26"/>
        <v>0</v>
      </c>
      <c r="Y198" s="84">
        <f t="shared" si="27"/>
        <v>0</v>
      </c>
      <c r="Z198" s="96">
        <f t="shared" si="28"/>
        <v>0</v>
      </c>
    </row>
    <row r="199" spans="13:26" ht="15">
      <c r="M199" s="84">
        <f t="shared" si="29"/>
        <v>189</v>
      </c>
      <c r="N199" s="84">
        <f t="shared" si="30"/>
        <v>0</v>
      </c>
      <c r="O199" s="96">
        <f t="shared" si="24"/>
        <v>0</v>
      </c>
      <c r="P199" s="84">
        <f t="shared" si="31"/>
        <v>0</v>
      </c>
      <c r="Q199" s="96">
        <f t="shared" si="32"/>
        <v>0</v>
      </c>
      <c r="V199" s="84">
        <f t="shared" si="33"/>
        <v>189</v>
      </c>
      <c r="W199" s="84">
        <f t="shared" si="25"/>
        <v>0</v>
      </c>
      <c r="X199" s="96">
        <f t="shared" si="26"/>
        <v>0</v>
      </c>
      <c r="Y199" s="84">
        <f t="shared" si="27"/>
        <v>0</v>
      </c>
      <c r="Z199" s="96">
        <f t="shared" si="28"/>
        <v>0</v>
      </c>
    </row>
    <row r="200" spans="13:26" ht="15">
      <c r="M200" s="84">
        <f t="shared" si="29"/>
        <v>190</v>
      </c>
      <c r="N200" s="84">
        <f t="shared" si="30"/>
        <v>0</v>
      </c>
      <c r="O200" s="96">
        <f t="shared" si="24"/>
        <v>0</v>
      </c>
      <c r="P200" s="84">
        <f t="shared" si="31"/>
        <v>0</v>
      </c>
      <c r="Q200" s="96">
        <f t="shared" si="32"/>
        <v>0</v>
      </c>
      <c r="V200" s="84">
        <f t="shared" si="33"/>
        <v>190</v>
      </c>
      <c r="W200" s="84">
        <f t="shared" si="25"/>
        <v>0</v>
      </c>
      <c r="X200" s="96">
        <f t="shared" si="26"/>
        <v>0</v>
      </c>
      <c r="Y200" s="84">
        <f t="shared" si="27"/>
        <v>0</v>
      </c>
      <c r="Z200" s="96">
        <f t="shared" si="28"/>
        <v>0</v>
      </c>
    </row>
    <row r="201" spans="13:26" ht="15">
      <c r="M201" s="84">
        <f t="shared" si="29"/>
        <v>191</v>
      </c>
      <c r="N201" s="84">
        <f t="shared" si="30"/>
        <v>0</v>
      </c>
      <c r="O201" s="96">
        <f t="shared" si="24"/>
        <v>0</v>
      </c>
      <c r="P201" s="84">
        <f t="shared" si="31"/>
        <v>0</v>
      </c>
      <c r="Q201" s="96">
        <f t="shared" si="32"/>
        <v>0</v>
      </c>
      <c r="V201" s="84">
        <f t="shared" si="33"/>
        <v>191</v>
      </c>
      <c r="W201" s="84">
        <f t="shared" si="25"/>
        <v>0</v>
      </c>
      <c r="X201" s="96">
        <f t="shared" si="26"/>
        <v>0</v>
      </c>
      <c r="Y201" s="84">
        <f t="shared" si="27"/>
        <v>0</v>
      </c>
      <c r="Z201" s="96">
        <f t="shared" si="28"/>
        <v>0</v>
      </c>
    </row>
    <row r="202" spans="13:26" ht="15">
      <c r="M202" s="84">
        <f t="shared" si="29"/>
        <v>192</v>
      </c>
      <c r="N202" s="84">
        <f t="shared" si="30"/>
        <v>0</v>
      </c>
      <c r="O202" s="96">
        <f t="shared" si="24"/>
        <v>0</v>
      </c>
      <c r="P202" s="84">
        <f t="shared" si="31"/>
        <v>0</v>
      </c>
      <c r="Q202" s="96">
        <f t="shared" si="32"/>
        <v>0</v>
      </c>
      <c r="V202" s="84">
        <f t="shared" si="33"/>
        <v>192</v>
      </c>
      <c r="W202" s="84">
        <f t="shared" si="25"/>
        <v>0</v>
      </c>
      <c r="X202" s="96">
        <f t="shared" si="26"/>
        <v>0</v>
      </c>
      <c r="Y202" s="84">
        <f t="shared" si="27"/>
        <v>0</v>
      </c>
      <c r="Z202" s="96">
        <f t="shared" si="28"/>
        <v>0</v>
      </c>
    </row>
    <row r="203" spans="13:26" ht="15">
      <c r="M203" s="84">
        <f t="shared" si="29"/>
        <v>193</v>
      </c>
      <c r="N203" s="84">
        <f t="shared" si="30"/>
        <v>0</v>
      </c>
      <c r="O203" s="96">
        <f t="shared" si="24"/>
        <v>0</v>
      </c>
      <c r="P203" s="84">
        <f t="shared" si="31"/>
        <v>0</v>
      </c>
      <c r="Q203" s="96">
        <f t="shared" si="32"/>
        <v>0</v>
      </c>
      <c r="V203" s="84">
        <f t="shared" si="33"/>
        <v>193</v>
      </c>
      <c r="W203" s="84">
        <f t="shared" si="25"/>
        <v>0</v>
      </c>
      <c r="X203" s="96">
        <f t="shared" si="26"/>
        <v>0</v>
      </c>
      <c r="Y203" s="84">
        <f t="shared" si="27"/>
        <v>0</v>
      </c>
      <c r="Z203" s="96">
        <f t="shared" si="28"/>
        <v>0</v>
      </c>
    </row>
    <row r="204" spans="13:26" ht="15">
      <c r="M204" s="84">
        <f t="shared" si="29"/>
        <v>194</v>
      </c>
      <c r="N204" s="84">
        <f t="shared" si="30"/>
        <v>0</v>
      </c>
      <c r="O204" s="96">
        <f aca="true" t="shared" si="34" ref="O204:O267">IF(M204&lt;=$C$6,$C$15*12,0)</f>
        <v>0</v>
      </c>
      <c r="P204" s="84">
        <f t="shared" si="31"/>
        <v>0</v>
      </c>
      <c r="Q204" s="96">
        <f t="shared" si="32"/>
        <v>0</v>
      </c>
      <c r="V204" s="84">
        <f t="shared" si="33"/>
        <v>194</v>
      </c>
      <c r="W204" s="84">
        <f aca="true" t="shared" si="35" ref="W204:W267">N204</f>
        <v>0</v>
      </c>
      <c r="X204" s="96">
        <f aca="true" t="shared" si="36" ref="X204:X267">O204</f>
        <v>0</v>
      </c>
      <c r="Y204" s="84">
        <f aca="true" t="shared" si="37" ref="Y204:Y267">IF(X204&lt;W204,W204-X204,0)</f>
        <v>0</v>
      </c>
      <c r="Z204" s="96">
        <f aca="true" t="shared" si="38" ref="Z204:Z267">Y204*(1+$I$2)^($F$6-V204)</f>
        <v>0</v>
      </c>
    </row>
    <row r="205" spans="13:26" ht="15">
      <c r="M205" s="84">
        <f aca="true" t="shared" si="39" ref="M205:M268">M204+1</f>
        <v>195</v>
      </c>
      <c r="N205" s="84">
        <f aca="true" t="shared" si="40" ref="N205:N268">IF(M205&lt;=$F$6,(N204*(1+$F$4)),0)</f>
        <v>0</v>
      </c>
      <c r="O205" s="96">
        <f t="shared" si="34"/>
        <v>0</v>
      </c>
      <c r="P205" s="84">
        <f aca="true" t="shared" si="41" ref="P205:P268">IF(O205&gt;N205,O205-N205,0)</f>
        <v>0</v>
      </c>
      <c r="Q205" s="96">
        <f aca="true" t="shared" si="42" ref="Q205:Q268">P205*(1+$I$2)^($F$6-M205)</f>
        <v>0</v>
      </c>
      <c r="V205" s="84">
        <f aca="true" t="shared" si="43" ref="V205:V268">V204+1</f>
        <v>195</v>
      </c>
      <c r="W205" s="84">
        <f t="shared" si="35"/>
        <v>0</v>
      </c>
      <c r="X205" s="96">
        <f t="shared" si="36"/>
        <v>0</v>
      </c>
      <c r="Y205" s="84">
        <f t="shared" si="37"/>
        <v>0</v>
      </c>
      <c r="Z205" s="96">
        <f t="shared" si="38"/>
        <v>0</v>
      </c>
    </row>
    <row r="206" spans="13:26" ht="15">
      <c r="M206" s="84">
        <f t="shared" si="39"/>
        <v>196</v>
      </c>
      <c r="N206" s="84">
        <f t="shared" si="40"/>
        <v>0</v>
      </c>
      <c r="O206" s="96">
        <f t="shared" si="34"/>
        <v>0</v>
      </c>
      <c r="P206" s="84">
        <f t="shared" si="41"/>
        <v>0</v>
      </c>
      <c r="Q206" s="96">
        <f t="shared" si="42"/>
        <v>0</v>
      </c>
      <c r="V206" s="84">
        <f t="shared" si="43"/>
        <v>196</v>
      </c>
      <c r="W206" s="84">
        <f t="shared" si="35"/>
        <v>0</v>
      </c>
      <c r="X206" s="96">
        <f t="shared" si="36"/>
        <v>0</v>
      </c>
      <c r="Y206" s="84">
        <f t="shared" si="37"/>
        <v>0</v>
      </c>
      <c r="Z206" s="96">
        <f t="shared" si="38"/>
        <v>0</v>
      </c>
    </row>
    <row r="207" spans="13:26" ht="15">
      <c r="M207" s="84">
        <f t="shared" si="39"/>
        <v>197</v>
      </c>
      <c r="N207" s="84">
        <f t="shared" si="40"/>
        <v>0</v>
      </c>
      <c r="O207" s="96">
        <f t="shared" si="34"/>
        <v>0</v>
      </c>
      <c r="P207" s="84">
        <f t="shared" si="41"/>
        <v>0</v>
      </c>
      <c r="Q207" s="96">
        <f t="shared" si="42"/>
        <v>0</v>
      </c>
      <c r="V207" s="84">
        <f t="shared" si="43"/>
        <v>197</v>
      </c>
      <c r="W207" s="84">
        <f t="shared" si="35"/>
        <v>0</v>
      </c>
      <c r="X207" s="96">
        <f t="shared" si="36"/>
        <v>0</v>
      </c>
      <c r="Y207" s="84">
        <f t="shared" si="37"/>
        <v>0</v>
      </c>
      <c r="Z207" s="96">
        <f t="shared" si="38"/>
        <v>0</v>
      </c>
    </row>
    <row r="208" spans="13:26" ht="15">
      <c r="M208" s="84">
        <f t="shared" si="39"/>
        <v>198</v>
      </c>
      <c r="N208" s="84">
        <f t="shared" si="40"/>
        <v>0</v>
      </c>
      <c r="O208" s="96">
        <f t="shared" si="34"/>
        <v>0</v>
      </c>
      <c r="P208" s="84">
        <f t="shared" si="41"/>
        <v>0</v>
      </c>
      <c r="Q208" s="96">
        <f t="shared" si="42"/>
        <v>0</v>
      </c>
      <c r="V208" s="84">
        <f t="shared" si="43"/>
        <v>198</v>
      </c>
      <c r="W208" s="84">
        <f t="shared" si="35"/>
        <v>0</v>
      </c>
      <c r="X208" s="96">
        <f t="shared" si="36"/>
        <v>0</v>
      </c>
      <c r="Y208" s="84">
        <f t="shared" si="37"/>
        <v>0</v>
      </c>
      <c r="Z208" s="96">
        <f t="shared" si="38"/>
        <v>0</v>
      </c>
    </row>
    <row r="209" spans="13:26" ht="15">
      <c r="M209" s="84">
        <f t="shared" si="39"/>
        <v>199</v>
      </c>
      <c r="N209" s="84">
        <f t="shared" si="40"/>
        <v>0</v>
      </c>
      <c r="O209" s="96">
        <f t="shared" si="34"/>
        <v>0</v>
      </c>
      <c r="P209" s="84">
        <f t="shared" si="41"/>
        <v>0</v>
      </c>
      <c r="Q209" s="96">
        <f t="shared" si="42"/>
        <v>0</v>
      </c>
      <c r="V209" s="84">
        <f t="shared" si="43"/>
        <v>199</v>
      </c>
      <c r="W209" s="84">
        <f t="shared" si="35"/>
        <v>0</v>
      </c>
      <c r="X209" s="96">
        <f t="shared" si="36"/>
        <v>0</v>
      </c>
      <c r="Y209" s="84">
        <f t="shared" si="37"/>
        <v>0</v>
      </c>
      <c r="Z209" s="96">
        <f t="shared" si="38"/>
        <v>0</v>
      </c>
    </row>
    <row r="210" spans="13:26" ht="15">
      <c r="M210" s="84">
        <f t="shared" si="39"/>
        <v>200</v>
      </c>
      <c r="N210" s="84">
        <f t="shared" si="40"/>
        <v>0</v>
      </c>
      <c r="O210" s="96">
        <f t="shared" si="34"/>
        <v>0</v>
      </c>
      <c r="P210" s="84">
        <f t="shared" si="41"/>
        <v>0</v>
      </c>
      <c r="Q210" s="96">
        <f t="shared" si="42"/>
        <v>0</v>
      </c>
      <c r="V210" s="84">
        <f t="shared" si="43"/>
        <v>200</v>
      </c>
      <c r="W210" s="84">
        <f t="shared" si="35"/>
        <v>0</v>
      </c>
      <c r="X210" s="96">
        <f t="shared" si="36"/>
        <v>0</v>
      </c>
      <c r="Y210" s="84">
        <f t="shared" si="37"/>
        <v>0</v>
      </c>
      <c r="Z210" s="96">
        <f t="shared" si="38"/>
        <v>0</v>
      </c>
    </row>
    <row r="211" spans="13:26" ht="15">
      <c r="M211" s="84">
        <f t="shared" si="39"/>
        <v>201</v>
      </c>
      <c r="N211" s="84">
        <f t="shared" si="40"/>
        <v>0</v>
      </c>
      <c r="O211" s="96">
        <f t="shared" si="34"/>
        <v>0</v>
      </c>
      <c r="P211" s="84">
        <f t="shared" si="41"/>
        <v>0</v>
      </c>
      <c r="Q211" s="96">
        <f t="shared" si="42"/>
        <v>0</v>
      </c>
      <c r="V211" s="84">
        <f t="shared" si="43"/>
        <v>201</v>
      </c>
      <c r="W211" s="84">
        <f t="shared" si="35"/>
        <v>0</v>
      </c>
      <c r="X211" s="96">
        <f t="shared" si="36"/>
        <v>0</v>
      </c>
      <c r="Y211" s="84">
        <f t="shared" si="37"/>
        <v>0</v>
      </c>
      <c r="Z211" s="96">
        <f t="shared" si="38"/>
        <v>0</v>
      </c>
    </row>
    <row r="212" spans="13:26" ht="15">
      <c r="M212" s="84">
        <f t="shared" si="39"/>
        <v>202</v>
      </c>
      <c r="N212" s="84">
        <f t="shared" si="40"/>
        <v>0</v>
      </c>
      <c r="O212" s="96">
        <f t="shared" si="34"/>
        <v>0</v>
      </c>
      <c r="P212" s="84">
        <f t="shared" si="41"/>
        <v>0</v>
      </c>
      <c r="Q212" s="96">
        <f t="shared" si="42"/>
        <v>0</v>
      </c>
      <c r="V212" s="84">
        <f t="shared" si="43"/>
        <v>202</v>
      </c>
      <c r="W212" s="84">
        <f t="shared" si="35"/>
        <v>0</v>
      </c>
      <c r="X212" s="96">
        <f t="shared" si="36"/>
        <v>0</v>
      </c>
      <c r="Y212" s="84">
        <f t="shared" si="37"/>
        <v>0</v>
      </c>
      <c r="Z212" s="96">
        <f t="shared" si="38"/>
        <v>0</v>
      </c>
    </row>
    <row r="213" spans="13:26" ht="15">
      <c r="M213" s="84">
        <f t="shared" si="39"/>
        <v>203</v>
      </c>
      <c r="N213" s="84">
        <f t="shared" si="40"/>
        <v>0</v>
      </c>
      <c r="O213" s="96">
        <f t="shared" si="34"/>
        <v>0</v>
      </c>
      <c r="P213" s="84">
        <f t="shared" si="41"/>
        <v>0</v>
      </c>
      <c r="Q213" s="96">
        <f t="shared" si="42"/>
        <v>0</v>
      </c>
      <c r="V213" s="84">
        <f t="shared" si="43"/>
        <v>203</v>
      </c>
      <c r="W213" s="84">
        <f t="shared" si="35"/>
        <v>0</v>
      </c>
      <c r="X213" s="96">
        <f t="shared" si="36"/>
        <v>0</v>
      </c>
      <c r="Y213" s="84">
        <f t="shared" si="37"/>
        <v>0</v>
      </c>
      <c r="Z213" s="96">
        <f t="shared" si="38"/>
        <v>0</v>
      </c>
    </row>
    <row r="214" spans="13:26" ht="15">
      <c r="M214" s="84">
        <f t="shared" si="39"/>
        <v>204</v>
      </c>
      <c r="N214" s="84">
        <f t="shared" si="40"/>
        <v>0</v>
      </c>
      <c r="O214" s="96">
        <f t="shared" si="34"/>
        <v>0</v>
      </c>
      <c r="P214" s="84">
        <f t="shared" si="41"/>
        <v>0</v>
      </c>
      <c r="Q214" s="96">
        <f t="shared" si="42"/>
        <v>0</v>
      </c>
      <c r="V214" s="84">
        <f t="shared" si="43"/>
        <v>204</v>
      </c>
      <c r="W214" s="84">
        <f t="shared" si="35"/>
        <v>0</v>
      </c>
      <c r="X214" s="96">
        <f t="shared" si="36"/>
        <v>0</v>
      </c>
      <c r="Y214" s="84">
        <f t="shared" si="37"/>
        <v>0</v>
      </c>
      <c r="Z214" s="96">
        <f t="shared" si="38"/>
        <v>0</v>
      </c>
    </row>
    <row r="215" spans="13:26" ht="15">
      <c r="M215" s="84">
        <f t="shared" si="39"/>
        <v>205</v>
      </c>
      <c r="N215" s="84">
        <f t="shared" si="40"/>
        <v>0</v>
      </c>
      <c r="O215" s="96">
        <f t="shared" si="34"/>
        <v>0</v>
      </c>
      <c r="P215" s="84">
        <f t="shared" si="41"/>
        <v>0</v>
      </c>
      <c r="Q215" s="96">
        <f t="shared" si="42"/>
        <v>0</v>
      </c>
      <c r="V215" s="84">
        <f t="shared" si="43"/>
        <v>205</v>
      </c>
      <c r="W215" s="84">
        <f t="shared" si="35"/>
        <v>0</v>
      </c>
      <c r="X215" s="96">
        <f t="shared" si="36"/>
        <v>0</v>
      </c>
      <c r="Y215" s="84">
        <f t="shared" si="37"/>
        <v>0</v>
      </c>
      <c r="Z215" s="96">
        <f t="shared" si="38"/>
        <v>0</v>
      </c>
    </row>
    <row r="216" spans="13:26" ht="15">
      <c r="M216" s="84">
        <f t="shared" si="39"/>
        <v>206</v>
      </c>
      <c r="N216" s="84">
        <f t="shared" si="40"/>
        <v>0</v>
      </c>
      <c r="O216" s="96">
        <f t="shared" si="34"/>
        <v>0</v>
      </c>
      <c r="P216" s="84">
        <f t="shared" si="41"/>
        <v>0</v>
      </c>
      <c r="Q216" s="96">
        <f t="shared" si="42"/>
        <v>0</v>
      </c>
      <c r="V216" s="84">
        <f t="shared" si="43"/>
        <v>206</v>
      </c>
      <c r="W216" s="84">
        <f t="shared" si="35"/>
        <v>0</v>
      </c>
      <c r="X216" s="96">
        <f t="shared" si="36"/>
        <v>0</v>
      </c>
      <c r="Y216" s="84">
        <f t="shared" si="37"/>
        <v>0</v>
      </c>
      <c r="Z216" s="96">
        <f t="shared" si="38"/>
        <v>0</v>
      </c>
    </row>
    <row r="217" spans="13:26" ht="15">
      <c r="M217" s="84">
        <f t="shared" si="39"/>
        <v>207</v>
      </c>
      <c r="N217" s="84">
        <f t="shared" si="40"/>
        <v>0</v>
      </c>
      <c r="O217" s="96">
        <f t="shared" si="34"/>
        <v>0</v>
      </c>
      <c r="P217" s="84">
        <f t="shared" si="41"/>
        <v>0</v>
      </c>
      <c r="Q217" s="96">
        <f t="shared" si="42"/>
        <v>0</v>
      </c>
      <c r="V217" s="84">
        <f t="shared" si="43"/>
        <v>207</v>
      </c>
      <c r="W217" s="84">
        <f t="shared" si="35"/>
        <v>0</v>
      </c>
      <c r="X217" s="96">
        <f t="shared" si="36"/>
        <v>0</v>
      </c>
      <c r="Y217" s="84">
        <f t="shared" si="37"/>
        <v>0</v>
      </c>
      <c r="Z217" s="96">
        <f t="shared" si="38"/>
        <v>0</v>
      </c>
    </row>
    <row r="218" spans="13:26" ht="15">
      <c r="M218" s="84">
        <f t="shared" si="39"/>
        <v>208</v>
      </c>
      <c r="N218" s="84">
        <f t="shared" si="40"/>
        <v>0</v>
      </c>
      <c r="O218" s="96">
        <f t="shared" si="34"/>
        <v>0</v>
      </c>
      <c r="P218" s="84">
        <f t="shared" si="41"/>
        <v>0</v>
      </c>
      <c r="Q218" s="96">
        <f t="shared" si="42"/>
        <v>0</v>
      </c>
      <c r="V218" s="84">
        <f t="shared" si="43"/>
        <v>208</v>
      </c>
      <c r="W218" s="84">
        <f t="shared" si="35"/>
        <v>0</v>
      </c>
      <c r="X218" s="96">
        <f t="shared" si="36"/>
        <v>0</v>
      </c>
      <c r="Y218" s="84">
        <f t="shared" si="37"/>
        <v>0</v>
      </c>
      <c r="Z218" s="96">
        <f t="shared" si="38"/>
        <v>0</v>
      </c>
    </row>
    <row r="219" spans="13:26" ht="15">
      <c r="M219" s="84">
        <f t="shared" si="39"/>
        <v>209</v>
      </c>
      <c r="N219" s="84">
        <f t="shared" si="40"/>
        <v>0</v>
      </c>
      <c r="O219" s="96">
        <f t="shared" si="34"/>
        <v>0</v>
      </c>
      <c r="P219" s="84">
        <f t="shared" si="41"/>
        <v>0</v>
      </c>
      <c r="Q219" s="96">
        <f t="shared" si="42"/>
        <v>0</v>
      </c>
      <c r="V219" s="84">
        <f t="shared" si="43"/>
        <v>209</v>
      </c>
      <c r="W219" s="84">
        <f t="shared" si="35"/>
        <v>0</v>
      </c>
      <c r="X219" s="96">
        <f t="shared" si="36"/>
        <v>0</v>
      </c>
      <c r="Y219" s="84">
        <f t="shared" si="37"/>
        <v>0</v>
      </c>
      <c r="Z219" s="96">
        <f t="shared" si="38"/>
        <v>0</v>
      </c>
    </row>
    <row r="220" spans="13:26" ht="15">
      <c r="M220" s="84">
        <f t="shared" si="39"/>
        <v>210</v>
      </c>
      <c r="N220" s="84">
        <f t="shared" si="40"/>
        <v>0</v>
      </c>
      <c r="O220" s="96">
        <f t="shared" si="34"/>
        <v>0</v>
      </c>
      <c r="P220" s="84">
        <f t="shared" si="41"/>
        <v>0</v>
      </c>
      <c r="Q220" s="96">
        <f t="shared" si="42"/>
        <v>0</v>
      </c>
      <c r="V220" s="84">
        <f t="shared" si="43"/>
        <v>210</v>
      </c>
      <c r="W220" s="84">
        <f t="shared" si="35"/>
        <v>0</v>
      </c>
      <c r="X220" s="96">
        <f t="shared" si="36"/>
        <v>0</v>
      </c>
      <c r="Y220" s="84">
        <f t="shared" si="37"/>
        <v>0</v>
      </c>
      <c r="Z220" s="96">
        <f t="shared" si="38"/>
        <v>0</v>
      </c>
    </row>
    <row r="221" spans="13:26" ht="15">
      <c r="M221" s="84">
        <f t="shared" si="39"/>
        <v>211</v>
      </c>
      <c r="N221" s="84">
        <f t="shared" si="40"/>
        <v>0</v>
      </c>
      <c r="O221" s="96">
        <f t="shared" si="34"/>
        <v>0</v>
      </c>
      <c r="P221" s="84">
        <f t="shared" si="41"/>
        <v>0</v>
      </c>
      <c r="Q221" s="96">
        <f t="shared" si="42"/>
        <v>0</v>
      </c>
      <c r="V221" s="84">
        <f t="shared" si="43"/>
        <v>211</v>
      </c>
      <c r="W221" s="84">
        <f t="shared" si="35"/>
        <v>0</v>
      </c>
      <c r="X221" s="96">
        <f t="shared" si="36"/>
        <v>0</v>
      </c>
      <c r="Y221" s="84">
        <f t="shared" si="37"/>
        <v>0</v>
      </c>
      <c r="Z221" s="96">
        <f t="shared" si="38"/>
        <v>0</v>
      </c>
    </row>
    <row r="222" spans="13:26" ht="15">
      <c r="M222" s="84">
        <f t="shared" si="39"/>
        <v>212</v>
      </c>
      <c r="N222" s="84">
        <f t="shared" si="40"/>
        <v>0</v>
      </c>
      <c r="O222" s="96">
        <f t="shared" si="34"/>
        <v>0</v>
      </c>
      <c r="P222" s="84">
        <f t="shared" si="41"/>
        <v>0</v>
      </c>
      <c r="Q222" s="96">
        <f t="shared" si="42"/>
        <v>0</v>
      </c>
      <c r="V222" s="84">
        <f t="shared" si="43"/>
        <v>212</v>
      </c>
      <c r="W222" s="84">
        <f t="shared" si="35"/>
        <v>0</v>
      </c>
      <c r="X222" s="96">
        <f t="shared" si="36"/>
        <v>0</v>
      </c>
      <c r="Y222" s="84">
        <f t="shared" si="37"/>
        <v>0</v>
      </c>
      <c r="Z222" s="96">
        <f t="shared" si="38"/>
        <v>0</v>
      </c>
    </row>
    <row r="223" spans="13:26" ht="15">
      <c r="M223" s="84">
        <f t="shared" si="39"/>
        <v>213</v>
      </c>
      <c r="N223" s="84">
        <f t="shared" si="40"/>
        <v>0</v>
      </c>
      <c r="O223" s="96">
        <f t="shared" si="34"/>
        <v>0</v>
      </c>
      <c r="P223" s="84">
        <f t="shared" si="41"/>
        <v>0</v>
      </c>
      <c r="Q223" s="96">
        <f t="shared" si="42"/>
        <v>0</v>
      </c>
      <c r="V223" s="84">
        <f t="shared" si="43"/>
        <v>213</v>
      </c>
      <c r="W223" s="84">
        <f t="shared" si="35"/>
        <v>0</v>
      </c>
      <c r="X223" s="96">
        <f t="shared" si="36"/>
        <v>0</v>
      </c>
      <c r="Y223" s="84">
        <f t="shared" si="37"/>
        <v>0</v>
      </c>
      <c r="Z223" s="96">
        <f t="shared" si="38"/>
        <v>0</v>
      </c>
    </row>
    <row r="224" spans="13:26" ht="15">
      <c r="M224" s="84">
        <f t="shared" si="39"/>
        <v>214</v>
      </c>
      <c r="N224" s="84">
        <f t="shared" si="40"/>
        <v>0</v>
      </c>
      <c r="O224" s="96">
        <f t="shared" si="34"/>
        <v>0</v>
      </c>
      <c r="P224" s="84">
        <f t="shared" si="41"/>
        <v>0</v>
      </c>
      <c r="Q224" s="96">
        <f t="shared" si="42"/>
        <v>0</v>
      </c>
      <c r="V224" s="84">
        <f t="shared" si="43"/>
        <v>214</v>
      </c>
      <c r="W224" s="84">
        <f t="shared" si="35"/>
        <v>0</v>
      </c>
      <c r="X224" s="96">
        <f t="shared" si="36"/>
        <v>0</v>
      </c>
      <c r="Y224" s="84">
        <f t="shared" si="37"/>
        <v>0</v>
      </c>
      <c r="Z224" s="96">
        <f t="shared" si="38"/>
        <v>0</v>
      </c>
    </row>
    <row r="225" spans="13:26" ht="15">
      <c r="M225" s="84">
        <f t="shared" si="39"/>
        <v>215</v>
      </c>
      <c r="N225" s="84">
        <f t="shared" si="40"/>
        <v>0</v>
      </c>
      <c r="O225" s="96">
        <f t="shared" si="34"/>
        <v>0</v>
      </c>
      <c r="P225" s="84">
        <f t="shared" si="41"/>
        <v>0</v>
      </c>
      <c r="Q225" s="96">
        <f t="shared" si="42"/>
        <v>0</v>
      </c>
      <c r="V225" s="84">
        <f t="shared" si="43"/>
        <v>215</v>
      </c>
      <c r="W225" s="84">
        <f t="shared" si="35"/>
        <v>0</v>
      </c>
      <c r="X225" s="96">
        <f t="shared" si="36"/>
        <v>0</v>
      </c>
      <c r="Y225" s="84">
        <f t="shared" si="37"/>
        <v>0</v>
      </c>
      <c r="Z225" s="96">
        <f t="shared" si="38"/>
        <v>0</v>
      </c>
    </row>
    <row r="226" spans="13:26" ht="15">
      <c r="M226" s="84">
        <f t="shared" si="39"/>
        <v>216</v>
      </c>
      <c r="N226" s="84">
        <f t="shared" si="40"/>
        <v>0</v>
      </c>
      <c r="O226" s="96">
        <f t="shared" si="34"/>
        <v>0</v>
      </c>
      <c r="P226" s="84">
        <f t="shared" si="41"/>
        <v>0</v>
      </c>
      <c r="Q226" s="96">
        <f t="shared" si="42"/>
        <v>0</v>
      </c>
      <c r="V226" s="84">
        <f t="shared" si="43"/>
        <v>216</v>
      </c>
      <c r="W226" s="84">
        <f t="shared" si="35"/>
        <v>0</v>
      </c>
      <c r="X226" s="96">
        <f t="shared" si="36"/>
        <v>0</v>
      </c>
      <c r="Y226" s="84">
        <f t="shared" si="37"/>
        <v>0</v>
      </c>
      <c r="Z226" s="96">
        <f t="shared" si="38"/>
        <v>0</v>
      </c>
    </row>
    <row r="227" spans="13:26" ht="15">
      <c r="M227" s="84">
        <f t="shared" si="39"/>
        <v>217</v>
      </c>
      <c r="N227" s="84">
        <f t="shared" si="40"/>
        <v>0</v>
      </c>
      <c r="O227" s="96">
        <f t="shared" si="34"/>
        <v>0</v>
      </c>
      <c r="P227" s="84">
        <f t="shared" si="41"/>
        <v>0</v>
      </c>
      <c r="Q227" s="96">
        <f t="shared" si="42"/>
        <v>0</v>
      </c>
      <c r="V227" s="84">
        <f t="shared" si="43"/>
        <v>217</v>
      </c>
      <c r="W227" s="84">
        <f t="shared" si="35"/>
        <v>0</v>
      </c>
      <c r="X227" s="96">
        <f t="shared" si="36"/>
        <v>0</v>
      </c>
      <c r="Y227" s="84">
        <f t="shared" si="37"/>
        <v>0</v>
      </c>
      <c r="Z227" s="96">
        <f t="shared" si="38"/>
        <v>0</v>
      </c>
    </row>
    <row r="228" spans="13:26" ht="15">
      <c r="M228" s="84">
        <f t="shared" si="39"/>
        <v>218</v>
      </c>
      <c r="N228" s="84">
        <f t="shared" si="40"/>
        <v>0</v>
      </c>
      <c r="O228" s="96">
        <f t="shared" si="34"/>
        <v>0</v>
      </c>
      <c r="P228" s="84">
        <f t="shared" si="41"/>
        <v>0</v>
      </c>
      <c r="Q228" s="96">
        <f t="shared" si="42"/>
        <v>0</v>
      </c>
      <c r="V228" s="84">
        <f t="shared" si="43"/>
        <v>218</v>
      </c>
      <c r="W228" s="84">
        <f t="shared" si="35"/>
        <v>0</v>
      </c>
      <c r="X228" s="96">
        <f t="shared" si="36"/>
        <v>0</v>
      </c>
      <c r="Y228" s="84">
        <f t="shared" si="37"/>
        <v>0</v>
      </c>
      <c r="Z228" s="96">
        <f t="shared" si="38"/>
        <v>0</v>
      </c>
    </row>
    <row r="229" spans="13:26" ht="15">
      <c r="M229" s="84">
        <f t="shared" si="39"/>
        <v>219</v>
      </c>
      <c r="N229" s="84">
        <f t="shared" si="40"/>
        <v>0</v>
      </c>
      <c r="O229" s="96">
        <f t="shared" si="34"/>
        <v>0</v>
      </c>
      <c r="P229" s="84">
        <f t="shared" si="41"/>
        <v>0</v>
      </c>
      <c r="Q229" s="96">
        <f t="shared" si="42"/>
        <v>0</v>
      </c>
      <c r="V229" s="84">
        <f t="shared" si="43"/>
        <v>219</v>
      </c>
      <c r="W229" s="84">
        <f t="shared" si="35"/>
        <v>0</v>
      </c>
      <c r="X229" s="96">
        <f t="shared" si="36"/>
        <v>0</v>
      </c>
      <c r="Y229" s="84">
        <f t="shared" si="37"/>
        <v>0</v>
      </c>
      <c r="Z229" s="96">
        <f t="shared" si="38"/>
        <v>0</v>
      </c>
    </row>
    <row r="230" spans="13:26" ht="15">
      <c r="M230" s="84">
        <f t="shared" si="39"/>
        <v>220</v>
      </c>
      <c r="N230" s="84">
        <f t="shared" si="40"/>
        <v>0</v>
      </c>
      <c r="O230" s="96">
        <f t="shared" si="34"/>
        <v>0</v>
      </c>
      <c r="P230" s="84">
        <f t="shared" si="41"/>
        <v>0</v>
      </c>
      <c r="Q230" s="96">
        <f t="shared" si="42"/>
        <v>0</v>
      </c>
      <c r="V230" s="84">
        <f t="shared" si="43"/>
        <v>220</v>
      </c>
      <c r="W230" s="84">
        <f t="shared" si="35"/>
        <v>0</v>
      </c>
      <c r="X230" s="96">
        <f t="shared" si="36"/>
        <v>0</v>
      </c>
      <c r="Y230" s="84">
        <f t="shared" si="37"/>
        <v>0</v>
      </c>
      <c r="Z230" s="96">
        <f t="shared" si="38"/>
        <v>0</v>
      </c>
    </row>
    <row r="231" spans="13:26" ht="15">
      <c r="M231" s="84">
        <f t="shared" si="39"/>
        <v>221</v>
      </c>
      <c r="N231" s="84">
        <f t="shared" si="40"/>
        <v>0</v>
      </c>
      <c r="O231" s="96">
        <f t="shared" si="34"/>
        <v>0</v>
      </c>
      <c r="P231" s="84">
        <f t="shared" si="41"/>
        <v>0</v>
      </c>
      <c r="Q231" s="96">
        <f t="shared" si="42"/>
        <v>0</v>
      </c>
      <c r="V231" s="84">
        <f t="shared" si="43"/>
        <v>221</v>
      </c>
      <c r="W231" s="84">
        <f t="shared" si="35"/>
        <v>0</v>
      </c>
      <c r="X231" s="96">
        <f t="shared" si="36"/>
        <v>0</v>
      </c>
      <c r="Y231" s="84">
        <f t="shared" si="37"/>
        <v>0</v>
      </c>
      <c r="Z231" s="96">
        <f t="shared" si="38"/>
        <v>0</v>
      </c>
    </row>
    <row r="232" spans="13:26" ht="15">
      <c r="M232" s="84">
        <f t="shared" si="39"/>
        <v>222</v>
      </c>
      <c r="N232" s="84">
        <f t="shared" si="40"/>
        <v>0</v>
      </c>
      <c r="O232" s="96">
        <f t="shared" si="34"/>
        <v>0</v>
      </c>
      <c r="P232" s="84">
        <f t="shared" si="41"/>
        <v>0</v>
      </c>
      <c r="Q232" s="96">
        <f t="shared" si="42"/>
        <v>0</v>
      </c>
      <c r="V232" s="84">
        <f t="shared" si="43"/>
        <v>222</v>
      </c>
      <c r="W232" s="84">
        <f t="shared" si="35"/>
        <v>0</v>
      </c>
      <c r="X232" s="96">
        <f t="shared" si="36"/>
        <v>0</v>
      </c>
      <c r="Y232" s="84">
        <f t="shared" si="37"/>
        <v>0</v>
      </c>
      <c r="Z232" s="96">
        <f t="shared" si="38"/>
        <v>0</v>
      </c>
    </row>
    <row r="233" spans="13:26" ht="15">
      <c r="M233" s="84">
        <f t="shared" si="39"/>
        <v>223</v>
      </c>
      <c r="N233" s="84">
        <f t="shared" si="40"/>
        <v>0</v>
      </c>
      <c r="O233" s="96">
        <f t="shared" si="34"/>
        <v>0</v>
      </c>
      <c r="P233" s="84">
        <f t="shared" si="41"/>
        <v>0</v>
      </c>
      <c r="Q233" s="96">
        <f t="shared" si="42"/>
        <v>0</v>
      </c>
      <c r="V233" s="84">
        <f t="shared" si="43"/>
        <v>223</v>
      </c>
      <c r="W233" s="84">
        <f t="shared" si="35"/>
        <v>0</v>
      </c>
      <c r="X233" s="96">
        <f t="shared" si="36"/>
        <v>0</v>
      </c>
      <c r="Y233" s="84">
        <f t="shared" si="37"/>
        <v>0</v>
      </c>
      <c r="Z233" s="96">
        <f t="shared" si="38"/>
        <v>0</v>
      </c>
    </row>
    <row r="234" spans="13:26" ht="15">
      <c r="M234" s="84">
        <f t="shared" si="39"/>
        <v>224</v>
      </c>
      <c r="N234" s="84">
        <f t="shared" si="40"/>
        <v>0</v>
      </c>
      <c r="O234" s="96">
        <f t="shared" si="34"/>
        <v>0</v>
      </c>
      <c r="P234" s="84">
        <f t="shared" si="41"/>
        <v>0</v>
      </c>
      <c r="Q234" s="96">
        <f t="shared" si="42"/>
        <v>0</v>
      </c>
      <c r="V234" s="84">
        <f t="shared" si="43"/>
        <v>224</v>
      </c>
      <c r="W234" s="84">
        <f t="shared" si="35"/>
        <v>0</v>
      </c>
      <c r="X234" s="96">
        <f t="shared" si="36"/>
        <v>0</v>
      </c>
      <c r="Y234" s="84">
        <f t="shared" si="37"/>
        <v>0</v>
      </c>
      <c r="Z234" s="96">
        <f t="shared" si="38"/>
        <v>0</v>
      </c>
    </row>
    <row r="235" spans="13:26" ht="15">
      <c r="M235" s="84">
        <f t="shared" si="39"/>
        <v>225</v>
      </c>
      <c r="N235" s="84">
        <f t="shared" si="40"/>
        <v>0</v>
      </c>
      <c r="O235" s="96">
        <f t="shared" si="34"/>
        <v>0</v>
      </c>
      <c r="P235" s="84">
        <f t="shared" si="41"/>
        <v>0</v>
      </c>
      <c r="Q235" s="96">
        <f t="shared" si="42"/>
        <v>0</v>
      </c>
      <c r="V235" s="84">
        <f t="shared" si="43"/>
        <v>225</v>
      </c>
      <c r="W235" s="84">
        <f t="shared" si="35"/>
        <v>0</v>
      </c>
      <c r="X235" s="96">
        <f t="shared" si="36"/>
        <v>0</v>
      </c>
      <c r="Y235" s="84">
        <f t="shared" si="37"/>
        <v>0</v>
      </c>
      <c r="Z235" s="96">
        <f t="shared" si="38"/>
        <v>0</v>
      </c>
    </row>
    <row r="236" spans="13:26" ht="15">
      <c r="M236" s="84">
        <f t="shared" si="39"/>
        <v>226</v>
      </c>
      <c r="N236" s="84">
        <f t="shared" si="40"/>
        <v>0</v>
      </c>
      <c r="O236" s="96">
        <f t="shared" si="34"/>
        <v>0</v>
      </c>
      <c r="P236" s="84">
        <f t="shared" si="41"/>
        <v>0</v>
      </c>
      <c r="Q236" s="96">
        <f t="shared" si="42"/>
        <v>0</v>
      </c>
      <c r="V236" s="84">
        <f t="shared" si="43"/>
        <v>226</v>
      </c>
      <c r="W236" s="84">
        <f t="shared" si="35"/>
        <v>0</v>
      </c>
      <c r="X236" s="96">
        <f t="shared" si="36"/>
        <v>0</v>
      </c>
      <c r="Y236" s="84">
        <f t="shared" si="37"/>
        <v>0</v>
      </c>
      <c r="Z236" s="96">
        <f t="shared" si="38"/>
        <v>0</v>
      </c>
    </row>
    <row r="237" spans="13:26" ht="15">
      <c r="M237" s="84">
        <f t="shared" si="39"/>
        <v>227</v>
      </c>
      <c r="N237" s="84">
        <f t="shared" si="40"/>
        <v>0</v>
      </c>
      <c r="O237" s="96">
        <f t="shared" si="34"/>
        <v>0</v>
      </c>
      <c r="P237" s="84">
        <f t="shared" si="41"/>
        <v>0</v>
      </c>
      <c r="Q237" s="96">
        <f t="shared" si="42"/>
        <v>0</v>
      </c>
      <c r="V237" s="84">
        <f t="shared" si="43"/>
        <v>227</v>
      </c>
      <c r="W237" s="84">
        <f t="shared" si="35"/>
        <v>0</v>
      </c>
      <c r="X237" s="96">
        <f t="shared" si="36"/>
        <v>0</v>
      </c>
      <c r="Y237" s="84">
        <f t="shared" si="37"/>
        <v>0</v>
      </c>
      <c r="Z237" s="96">
        <f t="shared" si="38"/>
        <v>0</v>
      </c>
    </row>
    <row r="238" spans="13:26" ht="15">
      <c r="M238" s="84">
        <f t="shared" si="39"/>
        <v>228</v>
      </c>
      <c r="N238" s="84">
        <f t="shared" si="40"/>
        <v>0</v>
      </c>
      <c r="O238" s="96">
        <f t="shared" si="34"/>
        <v>0</v>
      </c>
      <c r="P238" s="84">
        <f t="shared" si="41"/>
        <v>0</v>
      </c>
      <c r="Q238" s="96">
        <f t="shared" si="42"/>
        <v>0</v>
      </c>
      <c r="V238" s="84">
        <f t="shared" si="43"/>
        <v>228</v>
      </c>
      <c r="W238" s="84">
        <f t="shared" si="35"/>
        <v>0</v>
      </c>
      <c r="X238" s="96">
        <f t="shared" si="36"/>
        <v>0</v>
      </c>
      <c r="Y238" s="84">
        <f t="shared" si="37"/>
        <v>0</v>
      </c>
      <c r="Z238" s="96">
        <f t="shared" si="38"/>
        <v>0</v>
      </c>
    </row>
    <row r="239" spans="13:26" ht="15">
      <c r="M239" s="84">
        <f t="shared" si="39"/>
        <v>229</v>
      </c>
      <c r="N239" s="84">
        <f t="shared" si="40"/>
        <v>0</v>
      </c>
      <c r="O239" s="96">
        <f t="shared" si="34"/>
        <v>0</v>
      </c>
      <c r="P239" s="84">
        <f t="shared" si="41"/>
        <v>0</v>
      </c>
      <c r="Q239" s="96">
        <f t="shared" si="42"/>
        <v>0</v>
      </c>
      <c r="V239" s="84">
        <f t="shared" si="43"/>
        <v>229</v>
      </c>
      <c r="W239" s="84">
        <f t="shared" si="35"/>
        <v>0</v>
      </c>
      <c r="X239" s="96">
        <f t="shared" si="36"/>
        <v>0</v>
      </c>
      <c r="Y239" s="84">
        <f t="shared" si="37"/>
        <v>0</v>
      </c>
      <c r="Z239" s="96">
        <f t="shared" si="38"/>
        <v>0</v>
      </c>
    </row>
    <row r="240" spans="13:26" ht="15">
      <c r="M240" s="84">
        <f t="shared" si="39"/>
        <v>230</v>
      </c>
      <c r="N240" s="84">
        <f t="shared" si="40"/>
        <v>0</v>
      </c>
      <c r="O240" s="96">
        <f t="shared" si="34"/>
        <v>0</v>
      </c>
      <c r="P240" s="84">
        <f t="shared" si="41"/>
        <v>0</v>
      </c>
      <c r="Q240" s="96">
        <f t="shared" si="42"/>
        <v>0</v>
      </c>
      <c r="V240" s="84">
        <f t="shared" si="43"/>
        <v>230</v>
      </c>
      <c r="W240" s="84">
        <f t="shared" si="35"/>
        <v>0</v>
      </c>
      <c r="X240" s="96">
        <f t="shared" si="36"/>
        <v>0</v>
      </c>
      <c r="Y240" s="84">
        <f t="shared" si="37"/>
        <v>0</v>
      </c>
      <c r="Z240" s="96">
        <f t="shared" si="38"/>
        <v>0</v>
      </c>
    </row>
    <row r="241" spans="13:26" ht="15">
      <c r="M241" s="84">
        <f t="shared" si="39"/>
        <v>231</v>
      </c>
      <c r="N241" s="84">
        <f t="shared" si="40"/>
        <v>0</v>
      </c>
      <c r="O241" s="96">
        <f t="shared" si="34"/>
        <v>0</v>
      </c>
      <c r="P241" s="84">
        <f t="shared" si="41"/>
        <v>0</v>
      </c>
      <c r="Q241" s="96">
        <f t="shared" si="42"/>
        <v>0</v>
      </c>
      <c r="V241" s="84">
        <f t="shared" si="43"/>
        <v>231</v>
      </c>
      <c r="W241" s="84">
        <f t="shared" si="35"/>
        <v>0</v>
      </c>
      <c r="X241" s="96">
        <f t="shared" si="36"/>
        <v>0</v>
      </c>
      <c r="Y241" s="84">
        <f t="shared" si="37"/>
        <v>0</v>
      </c>
      <c r="Z241" s="96">
        <f t="shared" si="38"/>
        <v>0</v>
      </c>
    </row>
    <row r="242" spans="13:26" ht="15">
      <c r="M242" s="84">
        <f t="shared" si="39"/>
        <v>232</v>
      </c>
      <c r="N242" s="84">
        <f t="shared" si="40"/>
        <v>0</v>
      </c>
      <c r="O242" s="96">
        <f t="shared" si="34"/>
        <v>0</v>
      </c>
      <c r="P242" s="84">
        <f t="shared" si="41"/>
        <v>0</v>
      </c>
      <c r="Q242" s="96">
        <f t="shared" si="42"/>
        <v>0</v>
      </c>
      <c r="V242" s="84">
        <f t="shared" si="43"/>
        <v>232</v>
      </c>
      <c r="W242" s="84">
        <f t="shared" si="35"/>
        <v>0</v>
      </c>
      <c r="X242" s="96">
        <f t="shared" si="36"/>
        <v>0</v>
      </c>
      <c r="Y242" s="84">
        <f t="shared" si="37"/>
        <v>0</v>
      </c>
      <c r="Z242" s="96">
        <f t="shared" si="38"/>
        <v>0</v>
      </c>
    </row>
    <row r="243" spans="13:26" ht="15">
      <c r="M243" s="84">
        <f t="shared" si="39"/>
        <v>233</v>
      </c>
      <c r="N243" s="84">
        <f t="shared" si="40"/>
        <v>0</v>
      </c>
      <c r="O243" s="96">
        <f t="shared" si="34"/>
        <v>0</v>
      </c>
      <c r="P243" s="84">
        <f t="shared" si="41"/>
        <v>0</v>
      </c>
      <c r="Q243" s="96">
        <f t="shared" si="42"/>
        <v>0</v>
      </c>
      <c r="V243" s="84">
        <f t="shared" si="43"/>
        <v>233</v>
      </c>
      <c r="W243" s="84">
        <f t="shared" si="35"/>
        <v>0</v>
      </c>
      <c r="X243" s="96">
        <f t="shared" si="36"/>
        <v>0</v>
      </c>
      <c r="Y243" s="84">
        <f t="shared" si="37"/>
        <v>0</v>
      </c>
      <c r="Z243" s="96">
        <f t="shared" si="38"/>
        <v>0</v>
      </c>
    </row>
    <row r="244" spans="13:26" ht="15">
      <c r="M244" s="84">
        <f t="shared" si="39"/>
        <v>234</v>
      </c>
      <c r="N244" s="84">
        <f t="shared" si="40"/>
        <v>0</v>
      </c>
      <c r="O244" s="96">
        <f t="shared" si="34"/>
        <v>0</v>
      </c>
      <c r="P244" s="84">
        <f t="shared" si="41"/>
        <v>0</v>
      </c>
      <c r="Q244" s="96">
        <f t="shared" si="42"/>
        <v>0</v>
      </c>
      <c r="V244" s="84">
        <f t="shared" si="43"/>
        <v>234</v>
      </c>
      <c r="W244" s="84">
        <f t="shared" si="35"/>
        <v>0</v>
      </c>
      <c r="X244" s="96">
        <f t="shared" si="36"/>
        <v>0</v>
      </c>
      <c r="Y244" s="84">
        <f t="shared" si="37"/>
        <v>0</v>
      </c>
      <c r="Z244" s="96">
        <f t="shared" si="38"/>
        <v>0</v>
      </c>
    </row>
    <row r="245" spans="13:26" ht="15">
      <c r="M245" s="84">
        <f t="shared" si="39"/>
        <v>235</v>
      </c>
      <c r="N245" s="84">
        <f t="shared" si="40"/>
        <v>0</v>
      </c>
      <c r="O245" s="96">
        <f t="shared" si="34"/>
        <v>0</v>
      </c>
      <c r="P245" s="84">
        <f t="shared" si="41"/>
        <v>0</v>
      </c>
      <c r="Q245" s="96">
        <f t="shared" si="42"/>
        <v>0</v>
      </c>
      <c r="V245" s="84">
        <f t="shared" si="43"/>
        <v>235</v>
      </c>
      <c r="W245" s="84">
        <f t="shared" si="35"/>
        <v>0</v>
      </c>
      <c r="X245" s="96">
        <f t="shared" si="36"/>
        <v>0</v>
      </c>
      <c r="Y245" s="84">
        <f t="shared" si="37"/>
        <v>0</v>
      </c>
      <c r="Z245" s="96">
        <f t="shared" si="38"/>
        <v>0</v>
      </c>
    </row>
    <row r="246" spans="13:26" ht="15">
      <c r="M246" s="84">
        <f t="shared" si="39"/>
        <v>236</v>
      </c>
      <c r="N246" s="84">
        <f t="shared" si="40"/>
        <v>0</v>
      </c>
      <c r="O246" s="96">
        <f t="shared" si="34"/>
        <v>0</v>
      </c>
      <c r="P246" s="84">
        <f t="shared" si="41"/>
        <v>0</v>
      </c>
      <c r="Q246" s="96">
        <f t="shared" si="42"/>
        <v>0</v>
      </c>
      <c r="V246" s="84">
        <f t="shared" si="43"/>
        <v>236</v>
      </c>
      <c r="W246" s="84">
        <f t="shared" si="35"/>
        <v>0</v>
      </c>
      <c r="X246" s="96">
        <f t="shared" si="36"/>
        <v>0</v>
      </c>
      <c r="Y246" s="84">
        <f t="shared" si="37"/>
        <v>0</v>
      </c>
      <c r="Z246" s="96">
        <f t="shared" si="38"/>
        <v>0</v>
      </c>
    </row>
    <row r="247" spans="13:26" ht="15">
      <c r="M247" s="84">
        <f t="shared" si="39"/>
        <v>237</v>
      </c>
      <c r="N247" s="84">
        <f t="shared" si="40"/>
        <v>0</v>
      </c>
      <c r="O247" s="96">
        <f t="shared" si="34"/>
        <v>0</v>
      </c>
      <c r="P247" s="84">
        <f t="shared" si="41"/>
        <v>0</v>
      </c>
      <c r="Q247" s="96">
        <f t="shared" si="42"/>
        <v>0</v>
      </c>
      <c r="V247" s="84">
        <f t="shared" si="43"/>
        <v>237</v>
      </c>
      <c r="W247" s="84">
        <f t="shared" si="35"/>
        <v>0</v>
      </c>
      <c r="X247" s="96">
        <f t="shared" si="36"/>
        <v>0</v>
      </c>
      <c r="Y247" s="84">
        <f t="shared" si="37"/>
        <v>0</v>
      </c>
      <c r="Z247" s="96">
        <f t="shared" si="38"/>
        <v>0</v>
      </c>
    </row>
    <row r="248" spans="13:26" ht="15">
      <c r="M248" s="84">
        <f t="shared" si="39"/>
        <v>238</v>
      </c>
      <c r="N248" s="84">
        <f t="shared" si="40"/>
        <v>0</v>
      </c>
      <c r="O248" s="96">
        <f t="shared" si="34"/>
        <v>0</v>
      </c>
      <c r="P248" s="84">
        <f t="shared" si="41"/>
        <v>0</v>
      </c>
      <c r="Q248" s="96">
        <f t="shared" si="42"/>
        <v>0</v>
      </c>
      <c r="V248" s="84">
        <f t="shared" si="43"/>
        <v>238</v>
      </c>
      <c r="W248" s="84">
        <f t="shared" si="35"/>
        <v>0</v>
      </c>
      <c r="X248" s="96">
        <f t="shared" si="36"/>
        <v>0</v>
      </c>
      <c r="Y248" s="84">
        <f t="shared" si="37"/>
        <v>0</v>
      </c>
      <c r="Z248" s="96">
        <f t="shared" si="38"/>
        <v>0</v>
      </c>
    </row>
    <row r="249" spans="13:26" ht="15">
      <c r="M249" s="84">
        <f t="shared" si="39"/>
        <v>239</v>
      </c>
      <c r="N249" s="84">
        <f t="shared" si="40"/>
        <v>0</v>
      </c>
      <c r="O249" s="96">
        <f t="shared" si="34"/>
        <v>0</v>
      </c>
      <c r="P249" s="84">
        <f t="shared" si="41"/>
        <v>0</v>
      </c>
      <c r="Q249" s="96">
        <f t="shared" si="42"/>
        <v>0</v>
      </c>
      <c r="V249" s="84">
        <f t="shared" si="43"/>
        <v>239</v>
      </c>
      <c r="W249" s="84">
        <f t="shared" si="35"/>
        <v>0</v>
      </c>
      <c r="X249" s="96">
        <f t="shared" si="36"/>
        <v>0</v>
      </c>
      <c r="Y249" s="84">
        <f t="shared" si="37"/>
        <v>0</v>
      </c>
      <c r="Z249" s="96">
        <f t="shared" si="38"/>
        <v>0</v>
      </c>
    </row>
    <row r="250" spans="13:26" ht="15">
      <c r="M250" s="84">
        <f t="shared" si="39"/>
        <v>240</v>
      </c>
      <c r="N250" s="84">
        <f t="shared" si="40"/>
        <v>0</v>
      </c>
      <c r="O250" s="96">
        <f t="shared" si="34"/>
        <v>0</v>
      </c>
      <c r="P250" s="84">
        <f t="shared" si="41"/>
        <v>0</v>
      </c>
      <c r="Q250" s="96">
        <f t="shared" si="42"/>
        <v>0</v>
      </c>
      <c r="V250" s="84">
        <f t="shared" si="43"/>
        <v>240</v>
      </c>
      <c r="W250" s="84">
        <f t="shared" si="35"/>
        <v>0</v>
      </c>
      <c r="X250" s="96">
        <f t="shared" si="36"/>
        <v>0</v>
      </c>
      <c r="Y250" s="84">
        <f t="shared" si="37"/>
        <v>0</v>
      </c>
      <c r="Z250" s="96">
        <f t="shared" si="38"/>
        <v>0</v>
      </c>
    </row>
    <row r="251" spans="13:26" ht="15">
      <c r="M251" s="84">
        <f t="shared" si="39"/>
        <v>241</v>
      </c>
      <c r="N251" s="84">
        <f t="shared" si="40"/>
        <v>0</v>
      </c>
      <c r="O251" s="96">
        <f t="shared" si="34"/>
        <v>0</v>
      </c>
      <c r="P251" s="84">
        <f t="shared" si="41"/>
        <v>0</v>
      </c>
      <c r="Q251" s="96">
        <f t="shared" si="42"/>
        <v>0</v>
      </c>
      <c r="V251" s="84">
        <f t="shared" si="43"/>
        <v>241</v>
      </c>
      <c r="W251" s="84">
        <f t="shared" si="35"/>
        <v>0</v>
      </c>
      <c r="X251" s="96">
        <f t="shared" si="36"/>
        <v>0</v>
      </c>
      <c r="Y251" s="84">
        <f t="shared" si="37"/>
        <v>0</v>
      </c>
      <c r="Z251" s="96">
        <f t="shared" si="38"/>
        <v>0</v>
      </c>
    </row>
    <row r="252" spans="13:26" ht="15">
      <c r="M252" s="84">
        <f t="shared" si="39"/>
        <v>242</v>
      </c>
      <c r="N252" s="84">
        <f t="shared" si="40"/>
        <v>0</v>
      </c>
      <c r="O252" s="96">
        <f t="shared" si="34"/>
        <v>0</v>
      </c>
      <c r="P252" s="84">
        <f t="shared" si="41"/>
        <v>0</v>
      </c>
      <c r="Q252" s="96">
        <f t="shared" si="42"/>
        <v>0</v>
      </c>
      <c r="V252" s="84">
        <f t="shared" si="43"/>
        <v>242</v>
      </c>
      <c r="W252" s="84">
        <f t="shared" si="35"/>
        <v>0</v>
      </c>
      <c r="X252" s="96">
        <f t="shared" si="36"/>
        <v>0</v>
      </c>
      <c r="Y252" s="84">
        <f t="shared" si="37"/>
        <v>0</v>
      </c>
      <c r="Z252" s="96">
        <f t="shared" si="38"/>
        <v>0</v>
      </c>
    </row>
    <row r="253" spans="13:26" ht="15">
      <c r="M253" s="84">
        <f t="shared" si="39"/>
        <v>243</v>
      </c>
      <c r="N253" s="84">
        <f t="shared" si="40"/>
        <v>0</v>
      </c>
      <c r="O253" s="96">
        <f t="shared" si="34"/>
        <v>0</v>
      </c>
      <c r="P253" s="84">
        <f t="shared" si="41"/>
        <v>0</v>
      </c>
      <c r="Q253" s="96">
        <f t="shared" si="42"/>
        <v>0</v>
      </c>
      <c r="V253" s="84">
        <f t="shared" si="43"/>
        <v>243</v>
      </c>
      <c r="W253" s="84">
        <f t="shared" si="35"/>
        <v>0</v>
      </c>
      <c r="X253" s="96">
        <f t="shared" si="36"/>
        <v>0</v>
      </c>
      <c r="Y253" s="84">
        <f t="shared" si="37"/>
        <v>0</v>
      </c>
      <c r="Z253" s="96">
        <f t="shared" si="38"/>
        <v>0</v>
      </c>
    </row>
    <row r="254" spans="13:26" ht="15">
      <c r="M254" s="84">
        <f t="shared" si="39"/>
        <v>244</v>
      </c>
      <c r="N254" s="84">
        <f t="shared" si="40"/>
        <v>0</v>
      </c>
      <c r="O254" s="96">
        <f t="shared" si="34"/>
        <v>0</v>
      </c>
      <c r="P254" s="84">
        <f t="shared" si="41"/>
        <v>0</v>
      </c>
      <c r="Q254" s="96">
        <f t="shared" si="42"/>
        <v>0</v>
      </c>
      <c r="V254" s="84">
        <f t="shared" si="43"/>
        <v>244</v>
      </c>
      <c r="W254" s="84">
        <f t="shared" si="35"/>
        <v>0</v>
      </c>
      <c r="X254" s="96">
        <f t="shared" si="36"/>
        <v>0</v>
      </c>
      <c r="Y254" s="84">
        <f t="shared" si="37"/>
        <v>0</v>
      </c>
      <c r="Z254" s="96">
        <f t="shared" si="38"/>
        <v>0</v>
      </c>
    </row>
    <row r="255" spans="13:26" ht="15">
      <c r="M255" s="84">
        <f t="shared" si="39"/>
        <v>245</v>
      </c>
      <c r="N255" s="84">
        <f t="shared" si="40"/>
        <v>0</v>
      </c>
      <c r="O255" s="96">
        <f t="shared" si="34"/>
        <v>0</v>
      </c>
      <c r="P255" s="84">
        <f t="shared" si="41"/>
        <v>0</v>
      </c>
      <c r="Q255" s="96">
        <f t="shared" si="42"/>
        <v>0</v>
      </c>
      <c r="V255" s="84">
        <f t="shared" si="43"/>
        <v>245</v>
      </c>
      <c r="W255" s="84">
        <f t="shared" si="35"/>
        <v>0</v>
      </c>
      <c r="X255" s="96">
        <f t="shared" si="36"/>
        <v>0</v>
      </c>
      <c r="Y255" s="84">
        <f t="shared" si="37"/>
        <v>0</v>
      </c>
      <c r="Z255" s="96">
        <f t="shared" si="38"/>
        <v>0</v>
      </c>
    </row>
    <row r="256" spans="13:26" ht="15">
      <c r="M256" s="84">
        <f t="shared" si="39"/>
        <v>246</v>
      </c>
      <c r="N256" s="84">
        <f t="shared" si="40"/>
        <v>0</v>
      </c>
      <c r="O256" s="96">
        <f t="shared" si="34"/>
        <v>0</v>
      </c>
      <c r="P256" s="84">
        <f t="shared" si="41"/>
        <v>0</v>
      </c>
      <c r="Q256" s="96">
        <f t="shared" si="42"/>
        <v>0</v>
      </c>
      <c r="V256" s="84">
        <f t="shared" si="43"/>
        <v>246</v>
      </c>
      <c r="W256" s="84">
        <f t="shared" si="35"/>
        <v>0</v>
      </c>
      <c r="X256" s="96">
        <f t="shared" si="36"/>
        <v>0</v>
      </c>
      <c r="Y256" s="84">
        <f t="shared" si="37"/>
        <v>0</v>
      </c>
      <c r="Z256" s="96">
        <f t="shared" si="38"/>
        <v>0</v>
      </c>
    </row>
    <row r="257" spans="13:26" ht="15">
      <c r="M257" s="84">
        <f t="shared" si="39"/>
        <v>247</v>
      </c>
      <c r="N257" s="84">
        <f t="shared" si="40"/>
        <v>0</v>
      </c>
      <c r="O257" s="96">
        <f t="shared" si="34"/>
        <v>0</v>
      </c>
      <c r="P257" s="84">
        <f t="shared" si="41"/>
        <v>0</v>
      </c>
      <c r="Q257" s="96">
        <f t="shared" si="42"/>
        <v>0</v>
      </c>
      <c r="V257" s="84">
        <f t="shared" si="43"/>
        <v>247</v>
      </c>
      <c r="W257" s="84">
        <f t="shared" si="35"/>
        <v>0</v>
      </c>
      <c r="X257" s="96">
        <f t="shared" si="36"/>
        <v>0</v>
      </c>
      <c r="Y257" s="84">
        <f t="shared" si="37"/>
        <v>0</v>
      </c>
      <c r="Z257" s="96">
        <f t="shared" si="38"/>
        <v>0</v>
      </c>
    </row>
    <row r="258" spans="13:26" ht="15">
      <c r="M258" s="84">
        <f t="shared" si="39"/>
        <v>248</v>
      </c>
      <c r="N258" s="84">
        <f t="shared" si="40"/>
        <v>0</v>
      </c>
      <c r="O258" s="96">
        <f t="shared" si="34"/>
        <v>0</v>
      </c>
      <c r="P258" s="84">
        <f t="shared" si="41"/>
        <v>0</v>
      </c>
      <c r="Q258" s="96">
        <f t="shared" si="42"/>
        <v>0</v>
      </c>
      <c r="V258" s="84">
        <f t="shared" si="43"/>
        <v>248</v>
      </c>
      <c r="W258" s="84">
        <f t="shared" si="35"/>
        <v>0</v>
      </c>
      <c r="X258" s="96">
        <f t="shared" si="36"/>
        <v>0</v>
      </c>
      <c r="Y258" s="84">
        <f t="shared" si="37"/>
        <v>0</v>
      </c>
      <c r="Z258" s="96">
        <f t="shared" si="38"/>
        <v>0</v>
      </c>
    </row>
    <row r="259" spans="13:26" ht="15">
      <c r="M259" s="84">
        <f t="shared" si="39"/>
        <v>249</v>
      </c>
      <c r="N259" s="84">
        <f t="shared" si="40"/>
        <v>0</v>
      </c>
      <c r="O259" s="96">
        <f t="shared" si="34"/>
        <v>0</v>
      </c>
      <c r="P259" s="84">
        <f t="shared" si="41"/>
        <v>0</v>
      </c>
      <c r="Q259" s="96">
        <f t="shared" si="42"/>
        <v>0</v>
      </c>
      <c r="V259" s="84">
        <f t="shared" si="43"/>
        <v>249</v>
      </c>
      <c r="W259" s="84">
        <f t="shared" si="35"/>
        <v>0</v>
      </c>
      <c r="X259" s="96">
        <f t="shared" si="36"/>
        <v>0</v>
      </c>
      <c r="Y259" s="84">
        <f t="shared" si="37"/>
        <v>0</v>
      </c>
      <c r="Z259" s="96">
        <f t="shared" si="38"/>
        <v>0</v>
      </c>
    </row>
    <row r="260" spans="13:26" ht="15">
      <c r="M260" s="84">
        <f t="shared" si="39"/>
        <v>250</v>
      </c>
      <c r="N260" s="84">
        <f t="shared" si="40"/>
        <v>0</v>
      </c>
      <c r="O260" s="96">
        <f t="shared" si="34"/>
        <v>0</v>
      </c>
      <c r="P260" s="84">
        <f t="shared" si="41"/>
        <v>0</v>
      </c>
      <c r="Q260" s="96">
        <f t="shared" si="42"/>
        <v>0</v>
      </c>
      <c r="V260" s="84">
        <f t="shared" si="43"/>
        <v>250</v>
      </c>
      <c r="W260" s="84">
        <f t="shared" si="35"/>
        <v>0</v>
      </c>
      <c r="X260" s="96">
        <f t="shared" si="36"/>
        <v>0</v>
      </c>
      <c r="Y260" s="84">
        <f t="shared" si="37"/>
        <v>0</v>
      </c>
      <c r="Z260" s="96">
        <f t="shared" si="38"/>
        <v>0</v>
      </c>
    </row>
    <row r="261" spans="13:26" ht="15">
      <c r="M261" s="84">
        <f t="shared" si="39"/>
        <v>251</v>
      </c>
      <c r="N261" s="84">
        <f t="shared" si="40"/>
        <v>0</v>
      </c>
      <c r="O261" s="96">
        <f t="shared" si="34"/>
        <v>0</v>
      </c>
      <c r="P261" s="84">
        <f t="shared" si="41"/>
        <v>0</v>
      </c>
      <c r="Q261" s="96">
        <f t="shared" si="42"/>
        <v>0</v>
      </c>
      <c r="V261" s="84">
        <f t="shared" si="43"/>
        <v>251</v>
      </c>
      <c r="W261" s="84">
        <f t="shared" si="35"/>
        <v>0</v>
      </c>
      <c r="X261" s="96">
        <f t="shared" si="36"/>
        <v>0</v>
      </c>
      <c r="Y261" s="84">
        <f t="shared" si="37"/>
        <v>0</v>
      </c>
      <c r="Z261" s="96">
        <f t="shared" si="38"/>
        <v>0</v>
      </c>
    </row>
    <row r="262" spans="13:26" ht="15">
      <c r="M262" s="84">
        <f t="shared" si="39"/>
        <v>252</v>
      </c>
      <c r="N262" s="84">
        <f t="shared" si="40"/>
        <v>0</v>
      </c>
      <c r="O262" s="96">
        <f t="shared" si="34"/>
        <v>0</v>
      </c>
      <c r="P262" s="84">
        <f t="shared" si="41"/>
        <v>0</v>
      </c>
      <c r="Q262" s="96">
        <f t="shared" si="42"/>
        <v>0</v>
      </c>
      <c r="V262" s="84">
        <f t="shared" si="43"/>
        <v>252</v>
      </c>
      <c r="W262" s="84">
        <f t="shared" si="35"/>
        <v>0</v>
      </c>
      <c r="X262" s="96">
        <f t="shared" si="36"/>
        <v>0</v>
      </c>
      <c r="Y262" s="84">
        <f t="shared" si="37"/>
        <v>0</v>
      </c>
      <c r="Z262" s="96">
        <f t="shared" si="38"/>
        <v>0</v>
      </c>
    </row>
    <row r="263" spans="13:26" ht="15">
      <c r="M263" s="84">
        <f t="shared" si="39"/>
        <v>253</v>
      </c>
      <c r="N263" s="84">
        <f t="shared" si="40"/>
        <v>0</v>
      </c>
      <c r="O263" s="96">
        <f t="shared" si="34"/>
        <v>0</v>
      </c>
      <c r="P263" s="84">
        <f t="shared" si="41"/>
        <v>0</v>
      </c>
      <c r="Q263" s="96">
        <f t="shared" si="42"/>
        <v>0</v>
      </c>
      <c r="V263" s="84">
        <f t="shared" si="43"/>
        <v>253</v>
      </c>
      <c r="W263" s="84">
        <f t="shared" si="35"/>
        <v>0</v>
      </c>
      <c r="X263" s="96">
        <f t="shared" si="36"/>
        <v>0</v>
      </c>
      <c r="Y263" s="84">
        <f t="shared" si="37"/>
        <v>0</v>
      </c>
      <c r="Z263" s="96">
        <f t="shared" si="38"/>
        <v>0</v>
      </c>
    </row>
    <row r="264" spans="13:26" ht="15">
      <c r="M264" s="84">
        <f t="shared" si="39"/>
        <v>254</v>
      </c>
      <c r="N264" s="84">
        <f t="shared" si="40"/>
        <v>0</v>
      </c>
      <c r="O264" s="96">
        <f t="shared" si="34"/>
        <v>0</v>
      </c>
      <c r="P264" s="84">
        <f t="shared" si="41"/>
        <v>0</v>
      </c>
      <c r="Q264" s="96">
        <f t="shared" si="42"/>
        <v>0</v>
      </c>
      <c r="V264" s="84">
        <f t="shared" si="43"/>
        <v>254</v>
      </c>
      <c r="W264" s="84">
        <f t="shared" si="35"/>
        <v>0</v>
      </c>
      <c r="X264" s="96">
        <f t="shared" si="36"/>
        <v>0</v>
      </c>
      <c r="Y264" s="84">
        <f t="shared" si="37"/>
        <v>0</v>
      </c>
      <c r="Z264" s="96">
        <f t="shared" si="38"/>
        <v>0</v>
      </c>
    </row>
    <row r="265" spans="13:26" ht="15">
      <c r="M265" s="84">
        <f t="shared" si="39"/>
        <v>255</v>
      </c>
      <c r="N265" s="84">
        <f t="shared" si="40"/>
        <v>0</v>
      </c>
      <c r="O265" s="96">
        <f t="shared" si="34"/>
        <v>0</v>
      </c>
      <c r="P265" s="84">
        <f t="shared" si="41"/>
        <v>0</v>
      </c>
      <c r="Q265" s="96">
        <f t="shared" si="42"/>
        <v>0</v>
      </c>
      <c r="V265" s="84">
        <f t="shared" si="43"/>
        <v>255</v>
      </c>
      <c r="W265" s="84">
        <f t="shared" si="35"/>
        <v>0</v>
      </c>
      <c r="X265" s="96">
        <f t="shared" si="36"/>
        <v>0</v>
      </c>
      <c r="Y265" s="84">
        <f t="shared" si="37"/>
        <v>0</v>
      </c>
      <c r="Z265" s="96">
        <f t="shared" si="38"/>
        <v>0</v>
      </c>
    </row>
    <row r="266" spans="13:26" ht="15">
      <c r="M266" s="84">
        <f t="shared" si="39"/>
        <v>256</v>
      </c>
      <c r="N266" s="84">
        <f t="shared" si="40"/>
        <v>0</v>
      </c>
      <c r="O266" s="96">
        <f t="shared" si="34"/>
        <v>0</v>
      </c>
      <c r="P266" s="84">
        <f t="shared" si="41"/>
        <v>0</v>
      </c>
      <c r="Q266" s="96">
        <f t="shared" si="42"/>
        <v>0</v>
      </c>
      <c r="V266" s="84">
        <f t="shared" si="43"/>
        <v>256</v>
      </c>
      <c r="W266" s="84">
        <f t="shared" si="35"/>
        <v>0</v>
      </c>
      <c r="X266" s="96">
        <f t="shared" si="36"/>
        <v>0</v>
      </c>
      <c r="Y266" s="84">
        <f t="shared" si="37"/>
        <v>0</v>
      </c>
      <c r="Z266" s="96">
        <f t="shared" si="38"/>
        <v>0</v>
      </c>
    </row>
    <row r="267" spans="13:26" ht="15">
      <c r="M267" s="84">
        <f t="shared" si="39"/>
        <v>257</v>
      </c>
      <c r="N267" s="84">
        <f t="shared" si="40"/>
        <v>0</v>
      </c>
      <c r="O267" s="96">
        <f t="shared" si="34"/>
        <v>0</v>
      </c>
      <c r="P267" s="84">
        <f t="shared" si="41"/>
        <v>0</v>
      </c>
      <c r="Q267" s="96">
        <f t="shared" si="42"/>
        <v>0</v>
      </c>
      <c r="V267" s="84">
        <f t="shared" si="43"/>
        <v>257</v>
      </c>
      <c r="W267" s="84">
        <f t="shared" si="35"/>
        <v>0</v>
      </c>
      <c r="X267" s="96">
        <f t="shared" si="36"/>
        <v>0</v>
      </c>
      <c r="Y267" s="84">
        <f t="shared" si="37"/>
        <v>0</v>
      </c>
      <c r="Z267" s="96">
        <f t="shared" si="38"/>
        <v>0</v>
      </c>
    </row>
    <row r="268" spans="13:26" ht="15">
      <c r="M268" s="84">
        <f t="shared" si="39"/>
        <v>258</v>
      </c>
      <c r="N268" s="84">
        <f t="shared" si="40"/>
        <v>0</v>
      </c>
      <c r="O268" s="96">
        <f aca="true" t="shared" si="44" ref="O268:O331">IF(M268&lt;=$C$6,$C$15*12,0)</f>
        <v>0</v>
      </c>
      <c r="P268" s="84">
        <f t="shared" si="41"/>
        <v>0</v>
      </c>
      <c r="Q268" s="96">
        <f t="shared" si="42"/>
        <v>0</v>
      </c>
      <c r="V268" s="84">
        <f t="shared" si="43"/>
        <v>258</v>
      </c>
      <c r="W268" s="84">
        <f aca="true" t="shared" si="45" ref="W268:W331">N268</f>
        <v>0</v>
      </c>
      <c r="X268" s="96">
        <f aca="true" t="shared" si="46" ref="X268:X331">O268</f>
        <v>0</v>
      </c>
      <c r="Y268" s="84">
        <f aca="true" t="shared" si="47" ref="Y268:Y331">IF(X268&lt;W268,W268-X268,0)</f>
        <v>0</v>
      </c>
      <c r="Z268" s="96">
        <f aca="true" t="shared" si="48" ref="Z268:Z331">Y268*(1+$I$2)^($F$6-V268)</f>
        <v>0</v>
      </c>
    </row>
    <row r="269" spans="13:26" ht="15">
      <c r="M269" s="84">
        <f aca="true" t="shared" si="49" ref="M269:M332">M268+1</f>
        <v>259</v>
      </c>
      <c r="N269" s="84">
        <f aca="true" t="shared" si="50" ref="N269:N332">IF(M269&lt;=$F$6,(N268*(1+$F$4)),0)</f>
        <v>0</v>
      </c>
      <c r="O269" s="96">
        <f t="shared" si="44"/>
        <v>0</v>
      </c>
      <c r="P269" s="84">
        <f aca="true" t="shared" si="51" ref="P269:P332">IF(O269&gt;N269,O269-N269,0)</f>
        <v>0</v>
      </c>
      <c r="Q269" s="96">
        <f aca="true" t="shared" si="52" ref="Q269:Q332">P269*(1+$I$2)^($F$6-M269)</f>
        <v>0</v>
      </c>
      <c r="V269" s="84">
        <f aca="true" t="shared" si="53" ref="V269:V332">V268+1</f>
        <v>259</v>
      </c>
      <c r="W269" s="84">
        <f t="shared" si="45"/>
        <v>0</v>
      </c>
      <c r="X269" s="96">
        <f t="shared" si="46"/>
        <v>0</v>
      </c>
      <c r="Y269" s="84">
        <f t="shared" si="47"/>
        <v>0</v>
      </c>
      <c r="Z269" s="96">
        <f t="shared" si="48"/>
        <v>0</v>
      </c>
    </row>
    <row r="270" spans="13:26" ht="15">
      <c r="M270" s="84">
        <f t="shared" si="49"/>
        <v>260</v>
      </c>
      <c r="N270" s="84">
        <f t="shared" si="50"/>
        <v>0</v>
      </c>
      <c r="O270" s="96">
        <f t="shared" si="44"/>
        <v>0</v>
      </c>
      <c r="P270" s="84">
        <f t="shared" si="51"/>
        <v>0</v>
      </c>
      <c r="Q270" s="96">
        <f t="shared" si="52"/>
        <v>0</v>
      </c>
      <c r="V270" s="84">
        <f t="shared" si="53"/>
        <v>260</v>
      </c>
      <c r="W270" s="84">
        <f t="shared" si="45"/>
        <v>0</v>
      </c>
      <c r="X270" s="96">
        <f t="shared" si="46"/>
        <v>0</v>
      </c>
      <c r="Y270" s="84">
        <f t="shared" si="47"/>
        <v>0</v>
      </c>
      <c r="Z270" s="96">
        <f t="shared" si="48"/>
        <v>0</v>
      </c>
    </row>
    <row r="271" spans="13:26" ht="15">
      <c r="M271" s="84">
        <f t="shared" si="49"/>
        <v>261</v>
      </c>
      <c r="N271" s="84">
        <f t="shared" si="50"/>
        <v>0</v>
      </c>
      <c r="O271" s="96">
        <f t="shared" si="44"/>
        <v>0</v>
      </c>
      <c r="P271" s="84">
        <f t="shared" si="51"/>
        <v>0</v>
      </c>
      <c r="Q271" s="96">
        <f t="shared" si="52"/>
        <v>0</v>
      </c>
      <c r="V271" s="84">
        <f t="shared" si="53"/>
        <v>261</v>
      </c>
      <c r="W271" s="84">
        <f t="shared" si="45"/>
        <v>0</v>
      </c>
      <c r="X271" s="96">
        <f t="shared" si="46"/>
        <v>0</v>
      </c>
      <c r="Y271" s="84">
        <f t="shared" si="47"/>
        <v>0</v>
      </c>
      <c r="Z271" s="96">
        <f t="shared" si="48"/>
        <v>0</v>
      </c>
    </row>
    <row r="272" spans="13:26" ht="15">
      <c r="M272" s="84">
        <f t="shared" si="49"/>
        <v>262</v>
      </c>
      <c r="N272" s="84">
        <f t="shared" si="50"/>
        <v>0</v>
      </c>
      <c r="O272" s="96">
        <f t="shared" si="44"/>
        <v>0</v>
      </c>
      <c r="P272" s="84">
        <f t="shared" si="51"/>
        <v>0</v>
      </c>
      <c r="Q272" s="96">
        <f t="shared" si="52"/>
        <v>0</v>
      </c>
      <c r="V272" s="84">
        <f t="shared" si="53"/>
        <v>262</v>
      </c>
      <c r="W272" s="84">
        <f t="shared" si="45"/>
        <v>0</v>
      </c>
      <c r="X272" s="96">
        <f t="shared" si="46"/>
        <v>0</v>
      </c>
      <c r="Y272" s="84">
        <f t="shared" si="47"/>
        <v>0</v>
      </c>
      <c r="Z272" s="96">
        <f t="shared" si="48"/>
        <v>0</v>
      </c>
    </row>
    <row r="273" spans="13:26" ht="15">
      <c r="M273" s="84">
        <f t="shared" si="49"/>
        <v>263</v>
      </c>
      <c r="N273" s="84">
        <f t="shared" si="50"/>
        <v>0</v>
      </c>
      <c r="O273" s="96">
        <f t="shared" si="44"/>
        <v>0</v>
      </c>
      <c r="P273" s="84">
        <f t="shared" si="51"/>
        <v>0</v>
      </c>
      <c r="Q273" s="96">
        <f t="shared" si="52"/>
        <v>0</v>
      </c>
      <c r="V273" s="84">
        <f t="shared" si="53"/>
        <v>263</v>
      </c>
      <c r="W273" s="84">
        <f t="shared" si="45"/>
        <v>0</v>
      </c>
      <c r="X273" s="96">
        <f t="shared" si="46"/>
        <v>0</v>
      </c>
      <c r="Y273" s="84">
        <f t="shared" si="47"/>
        <v>0</v>
      </c>
      <c r="Z273" s="96">
        <f t="shared" si="48"/>
        <v>0</v>
      </c>
    </row>
    <row r="274" spans="13:26" ht="15">
      <c r="M274" s="84">
        <f t="shared" si="49"/>
        <v>264</v>
      </c>
      <c r="N274" s="84">
        <f t="shared" si="50"/>
        <v>0</v>
      </c>
      <c r="O274" s="96">
        <f t="shared" si="44"/>
        <v>0</v>
      </c>
      <c r="P274" s="84">
        <f t="shared" si="51"/>
        <v>0</v>
      </c>
      <c r="Q274" s="96">
        <f t="shared" si="52"/>
        <v>0</v>
      </c>
      <c r="V274" s="84">
        <f t="shared" si="53"/>
        <v>264</v>
      </c>
      <c r="W274" s="84">
        <f t="shared" si="45"/>
        <v>0</v>
      </c>
      <c r="X274" s="96">
        <f t="shared" si="46"/>
        <v>0</v>
      </c>
      <c r="Y274" s="84">
        <f t="shared" si="47"/>
        <v>0</v>
      </c>
      <c r="Z274" s="96">
        <f t="shared" si="48"/>
        <v>0</v>
      </c>
    </row>
    <row r="275" spans="13:26" ht="15">
      <c r="M275" s="84">
        <f t="shared" si="49"/>
        <v>265</v>
      </c>
      <c r="N275" s="84">
        <f t="shared" si="50"/>
        <v>0</v>
      </c>
      <c r="O275" s="96">
        <f t="shared" si="44"/>
        <v>0</v>
      </c>
      <c r="P275" s="84">
        <f t="shared" si="51"/>
        <v>0</v>
      </c>
      <c r="Q275" s="96">
        <f t="shared" si="52"/>
        <v>0</v>
      </c>
      <c r="V275" s="84">
        <f t="shared" si="53"/>
        <v>265</v>
      </c>
      <c r="W275" s="84">
        <f t="shared" si="45"/>
        <v>0</v>
      </c>
      <c r="X275" s="96">
        <f t="shared" si="46"/>
        <v>0</v>
      </c>
      <c r="Y275" s="84">
        <f t="shared" si="47"/>
        <v>0</v>
      </c>
      <c r="Z275" s="96">
        <f t="shared" si="48"/>
        <v>0</v>
      </c>
    </row>
    <row r="276" spans="13:26" ht="15">
      <c r="M276" s="84">
        <f t="shared" si="49"/>
        <v>266</v>
      </c>
      <c r="N276" s="84">
        <f t="shared" si="50"/>
        <v>0</v>
      </c>
      <c r="O276" s="96">
        <f t="shared" si="44"/>
        <v>0</v>
      </c>
      <c r="P276" s="84">
        <f t="shared" si="51"/>
        <v>0</v>
      </c>
      <c r="Q276" s="96">
        <f t="shared" si="52"/>
        <v>0</v>
      </c>
      <c r="V276" s="84">
        <f t="shared" si="53"/>
        <v>266</v>
      </c>
      <c r="W276" s="84">
        <f t="shared" si="45"/>
        <v>0</v>
      </c>
      <c r="X276" s="96">
        <f t="shared" si="46"/>
        <v>0</v>
      </c>
      <c r="Y276" s="84">
        <f t="shared" si="47"/>
        <v>0</v>
      </c>
      <c r="Z276" s="96">
        <f t="shared" si="48"/>
        <v>0</v>
      </c>
    </row>
    <row r="277" spans="13:26" ht="15">
      <c r="M277" s="84">
        <f t="shared" si="49"/>
        <v>267</v>
      </c>
      <c r="N277" s="84">
        <f t="shared" si="50"/>
        <v>0</v>
      </c>
      <c r="O277" s="96">
        <f t="shared" si="44"/>
        <v>0</v>
      </c>
      <c r="P277" s="84">
        <f t="shared" si="51"/>
        <v>0</v>
      </c>
      <c r="Q277" s="96">
        <f t="shared" si="52"/>
        <v>0</v>
      </c>
      <c r="V277" s="84">
        <f t="shared" si="53"/>
        <v>267</v>
      </c>
      <c r="W277" s="84">
        <f t="shared" si="45"/>
        <v>0</v>
      </c>
      <c r="X277" s="96">
        <f t="shared" si="46"/>
        <v>0</v>
      </c>
      <c r="Y277" s="84">
        <f t="shared" si="47"/>
        <v>0</v>
      </c>
      <c r="Z277" s="96">
        <f t="shared" si="48"/>
        <v>0</v>
      </c>
    </row>
    <row r="278" spans="13:26" ht="15">
      <c r="M278" s="84">
        <f t="shared" si="49"/>
        <v>268</v>
      </c>
      <c r="N278" s="84">
        <f t="shared" si="50"/>
        <v>0</v>
      </c>
      <c r="O278" s="96">
        <f t="shared" si="44"/>
        <v>0</v>
      </c>
      <c r="P278" s="84">
        <f t="shared" si="51"/>
        <v>0</v>
      </c>
      <c r="Q278" s="96">
        <f t="shared" si="52"/>
        <v>0</v>
      </c>
      <c r="V278" s="84">
        <f t="shared" si="53"/>
        <v>268</v>
      </c>
      <c r="W278" s="84">
        <f t="shared" si="45"/>
        <v>0</v>
      </c>
      <c r="X278" s="96">
        <f t="shared" si="46"/>
        <v>0</v>
      </c>
      <c r="Y278" s="84">
        <f t="shared" si="47"/>
        <v>0</v>
      </c>
      <c r="Z278" s="96">
        <f t="shared" si="48"/>
        <v>0</v>
      </c>
    </row>
    <row r="279" spans="13:26" ht="15">
      <c r="M279" s="84">
        <f t="shared" si="49"/>
        <v>269</v>
      </c>
      <c r="N279" s="84">
        <f t="shared" si="50"/>
        <v>0</v>
      </c>
      <c r="O279" s="96">
        <f t="shared" si="44"/>
        <v>0</v>
      </c>
      <c r="P279" s="84">
        <f t="shared" si="51"/>
        <v>0</v>
      </c>
      <c r="Q279" s="96">
        <f t="shared" si="52"/>
        <v>0</v>
      </c>
      <c r="V279" s="84">
        <f t="shared" si="53"/>
        <v>269</v>
      </c>
      <c r="W279" s="84">
        <f t="shared" si="45"/>
        <v>0</v>
      </c>
      <c r="X279" s="96">
        <f t="shared" si="46"/>
        <v>0</v>
      </c>
      <c r="Y279" s="84">
        <f t="shared" si="47"/>
        <v>0</v>
      </c>
      <c r="Z279" s="96">
        <f t="shared" si="48"/>
        <v>0</v>
      </c>
    </row>
    <row r="280" spans="13:26" ht="15">
      <c r="M280" s="84">
        <f t="shared" si="49"/>
        <v>270</v>
      </c>
      <c r="N280" s="84">
        <f t="shared" si="50"/>
        <v>0</v>
      </c>
      <c r="O280" s="96">
        <f t="shared" si="44"/>
        <v>0</v>
      </c>
      <c r="P280" s="84">
        <f t="shared" si="51"/>
        <v>0</v>
      </c>
      <c r="Q280" s="96">
        <f t="shared" si="52"/>
        <v>0</v>
      </c>
      <c r="V280" s="84">
        <f t="shared" si="53"/>
        <v>270</v>
      </c>
      <c r="W280" s="84">
        <f t="shared" si="45"/>
        <v>0</v>
      </c>
      <c r="X280" s="96">
        <f t="shared" si="46"/>
        <v>0</v>
      </c>
      <c r="Y280" s="84">
        <f t="shared" si="47"/>
        <v>0</v>
      </c>
      <c r="Z280" s="96">
        <f t="shared" si="48"/>
        <v>0</v>
      </c>
    </row>
    <row r="281" spans="13:26" ht="15">
      <c r="M281" s="84">
        <f t="shared" si="49"/>
        <v>271</v>
      </c>
      <c r="N281" s="84">
        <f t="shared" si="50"/>
        <v>0</v>
      </c>
      <c r="O281" s="96">
        <f t="shared" si="44"/>
        <v>0</v>
      </c>
      <c r="P281" s="84">
        <f t="shared" si="51"/>
        <v>0</v>
      </c>
      <c r="Q281" s="96">
        <f t="shared" si="52"/>
        <v>0</v>
      </c>
      <c r="V281" s="84">
        <f t="shared" si="53"/>
        <v>271</v>
      </c>
      <c r="W281" s="84">
        <f t="shared" si="45"/>
        <v>0</v>
      </c>
      <c r="X281" s="96">
        <f t="shared" si="46"/>
        <v>0</v>
      </c>
      <c r="Y281" s="84">
        <f t="shared" si="47"/>
        <v>0</v>
      </c>
      <c r="Z281" s="96">
        <f t="shared" si="48"/>
        <v>0</v>
      </c>
    </row>
    <row r="282" spans="13:26" ht="15">
      <c r="M282" s="84">
        <f t="shared" si="49"/>
        <v>272</v>
      </c>
      <c r="N282" s="84">
        <f t="shared" si="50"/>
        <v>0</v>
      </c>
      <c r="O282" s="96">
        <f t="shared" si="44"/>
        <v>0</v>
      </c>
      <c r="P282" s="84">
        <f t="shared" si="51"/>
        <v>0</v>
      </c>
      <c r="Q282" s="96">
        <f t="shared" si="52"/>
        <v>0</v>
      </c>
      <c r="V282" s="84">
        <f t="shared" si="53"/>
        <v>272</v>
      </c>
      <c r="W282" s="84">
        <f t="shared" si="45"/>
        <v>0</v>
      </c>
      <c r="X282" s="96">
        <f t="shared" si="46"/>
        <v>0</v>
      </c>
      <c r="Y282" s="84">
        <f t="shared" si="47"/>
        <v>0</v>
      </c>
      <c r="Z282" s="96">
        <f t="shared" si="48"/>
        <v>0</v>
      </c>
    </row>
    <row r="283" spans="13:26" ht="15">
      <c r="M283" s="84">
        <f t="shared" si="49"/>
        <v>273</v>
      </c>
      <c r="N283" s="84">
        <f t="shared" si="50"/>
        <v>0</v>
      </c>
      <c r="O283" s="96">
        <f t="shared" si="44"/>
        <v>0</v>
      </c>
      <c r="P283" s="84">
        <f t="shared" si="51"/>
        <v>0</v>
      </c>
      <c r="Q283" s="96">
        <f t="shared" si="52"/>
        <v>0</v>
      </c>
      <c r="V283" s="84">
        <f t="shared" si="53"/>
        <v>273</v>
      </c>
      <c r="W283" s="84">
        <f t="shared" si="45"/>
        <v>0</v>
      </c>
      <c r="X283" s="96">
        <f t="shared" si="46"/>
        <v>0</v>
      </c>
      <c r="Y283" s="84">
        <f t="shared" si="47"/>
        <v>0</v>
      </c>
      <c r="Z283" s="96">
        <f t="shared" si="48"/>
        <v>0</v>
      </c>
    </row>
    <row r="284" spans="13:26" ht="15">
      <c r="M284" s="84">
        <f t="shared" si="49"/>
        <v>274</v>
      </c>
      <c r="N284" s="84">
        <f t="shared" si="50"/>
        <v>0</v>
      </c>
      <c r="O284" s="96">
        <f t="shared" si="44"/>
        <v>0</v>
      </c>
      <c r="P284" s="84">
        <f t="shared" si="51"/>
        <v>0</v>
      </c>
      <c r="Q284" s="96">
        <f t="shared" si="52"/>
        <v>0</v>
      </c>
      <c r="V284" s="84">
        <f t="shared" si="53"/>
        <v>274</v>
      </c>
      <c r="W284" s="84">
        <f t="shared" si="45"/>
        <v>0</v>
      </c>
      <c r="X284" s="96">
        <f t="shared" si="46"/>
        <v>0</v>
      </c>
      <c r="Y284" s="84">
        <f t="shared" si="47"/>
        <v>0</v>
      </c>
      <c r="Z284" s="96">
        <f t="shared" si="48"/>
        <v>0</v>
      </c>
    </row>
    <row r="285" spans="13:26" ht="15">
      <c r="M285" s="84">
        <f t="shared" si="49"/>
        <v>275</v>
      </c>
      <c r="N285" s="84">
        <f t="shared" si="50"/>
        <v>0</v>
      </c>
      <c r="O285" s="96">
        <f t="shared" si="44"/>
        <v>0</v>
      </c>
      <c r="P285" s="84">
        <f t="shared" si="51"/>
        <v>0</v>
      </c>
      <c r="Q285" s="96">
        <f t="shared" si="52"/>
        <v>0</v>
      </c>
      <c r="V285" s="84">
        <f t="shared" si="53"/>
        <v>275</v>
      </c>
      <c r="W285" s="84">
        <f t="shared" si="45"/>
        <v>0</v>
      </c>
      <c r="X285" s="96">
        <f t="shared" si="46"/>
        <v>0</v>
      </c>
      <c r="Y285" s="84">
        <f t="shared" si="47"/>
        <v>0</v>
      </c>
      <c r="Z285" s="96">
        <f t="shared" si="48"/>
        <v>0</v>
      </c>
    </row>
    <row r="286" spans="13:26" ht="15">
      <c r="M286" s="84">
        <f t="shared" si="49"/>
        <v>276</v>
      </c>
      <c r="N286" s="84">
        <f t="shared" si="50"/>
        <v>0</v>
      </c>
      <c r="O286" s="96">
        <f t="shared" si="44"/>
        <v>0</v>
      </c>
      <c r="P286" s="84">
        <f t="shared" si="51"/>
        <v>0</v>
      </c>
      <c r="Q286" s="96">
        <f t="shared" si="52"/>
        <v>0</v>
      </c>
      <c r="V286" s="84">
        <f t="shared" si="53"/>
        <v>276</v>
      </c>
      <c r="W286" s="84">
        <f t="shared" si="45"/>
        <v>0</v>
      </c>
      <c r="X286" s="96">
        <f t="shared" si="46"/>
        <v>0</v>
      </c>
      <c r="Y286" s="84">
        <f t="shared" si="47"/>
        <v>0</v>
      </c>
      <c r="Z286" s="96">
        <f t="shared" si="48"/>
        <v>0</v>
      </c>
    </row>
    <row r="287" spans="13:26" ht="15">
      <c r="M287" s="84">
        <f t="shared" si="49"/>
        <v>277</v>
      </c>
      <c r="N287" s="84">
        <f t="shared" si="50"/>
        <v>0</v>
      </c>
      <c r="O287" s="96">
        <f t="shared" si="44"/>
        <v>0</v>
      </c>
      <c r="P287" s="84">
        <f t="shared" si="51"/>
        <v>0</v>
      </c>
      <c r="Q287" s="96">
        <f t="shared" si="52"/>
        <v>0</v>
      </c>
      <c r="V287" s="84">
        <f t="shared" si="53"/>
        <v>277</v>
      </c>
      <c r="W287" s="84">
        <f t="shared" si="45"/>
        <v>0</v>
      </c>
      <c r="X287" s="96">
        <f t="shared" si="46"/>
        <v>0</v>
      </c>
      <c r="Y287" s="84">
        <f t="shared" si="47"/>
        <v>0</v>
      </c>
      <c r="Z287" s="96">
        <f t="shared" si="48"/>
        <v>0</v>
      </c>
    </row>
    <row r="288" spans="13:26" ht="15">
      <c r="M288" s="84">
        <f t="shared" si="49"/>
        <v>278</v>
      </c>
      <c r="N288" s="84">
        <f t="shared" si="50"/>
        <v>0</v>
      </c>
      <c r="O288" s="96">
        <f t="shared" si="44"/>
        <v>0</v>
      </c>
      <c r="P288" s="84">
        <f t="shared" si="51"/>
        <v>0</v>
      </c>
      <c r="Q288" s="96">
        <f t="shared" si="52"/>
        <v>0</v>
      </c>
      <c r="V288" s="84">
        <f t="shared" si="53"/>
        <v>278</v>
      </c>
      <c r="W288" s="84">
        <f t="shared" si="45"/>
        <v>0</v>
      </c>
      <c r="X288" s="96">
        <f t="shared" si="46"/>
        <v>0</v>
      </c>
      <c r="Y288" s="84">
        <f t="shared" si="47"/>
        <v>0</v>
      </c>
      <c r="Z288" s="96">
        <f t="shared" si="48"/>
        <v>0</v>
      </c>
    </row>
    <row r="289" spans="13:26" ht="15">
      <c r="M289" s="84">
        <f t="shared" si="49"/>
        <v>279</v>
      </c>
      <c r="N289" s="84">
        <f t="shared" si="50"/>
        <v>0</v>
      </c>
      <c r="O289" s="96">
        <f t="shared" si="44"/>
        <v>0</v>
      </c>
      <c r="P289" s="84">
        <f t="shared" si="51"/>
        <v>0</v>
      </c>
      <c r="Q289" s="96">
        <f t="shared" si="52"/>
        <v>0</v>
      </c>
      <c r="V289" s="84">
        <f t="shared" si="53"/>
        <v>279</v>
      </c>
      <c r="W289" s="84">
        <f t="shared" si="45"/>
        <v>0</v>
      </c>
      <c r="X289" s="96">
        <f t="shared" si="46"/>
        <v>0</v>
      </c>
      <c r="Y289" s="84">
        <f t="shared" si="47"/>
        <v>0</v>
      </c>
      <c r="Z289" s="96">
        <f t="shared" si="48"/>
        <v>0</v>
      </c>
    </row>
    <row r="290" spans="13:26" ht="15">
      <c r="M290" s="84">
        <f t="shared" si="49"/>
        <v>280</v>
      </c>
      <c r="N290" s="84">
        <f t="shared" si="50"/>
        <v>0</v>
      </c>
      <c r="O290" s="96">
        <f t="shared" si="44"/>
        <v>0</v>
      </c>
      <c r="P290" s="84">
        <f t="shared" si="51"/>
        <v>0</v>
      </c>
      <c r="Q290" s="96">
        <f t="shared" si="52"/>
        <v>0</v>
      </c>
      <c r="V290" s="84">
        <f t="shared" si="53"/>
        <v>280</v>
      </c>
      <c r="W290" s="84">
        <f t="shared" si="45"/>
        <v>0</v>
      </c>
      <c r="X290" s="96">
        <f t="shared" si="46"/>
        <v>0</v>
      </c>
      <c r="Y290" s="84">
        <f t="shared" si="47"/>
        <v>0</v>
      </c>
      <c r="Z290" s="96">
        <f t="shared" si="48"/>
        <v>0</v>
      </c>
    </row>
    <row r="291" spans="13:26" ht="15">
      <c r="M291" s="84">
        <f t="shared" si="49"/>
        <v>281</v>
      </c>
      <c r="N291" s="84">
        <f t="shared" si="50"/>
        <v>0</v>
      </c>
      <c r="O291" s="96">
        <f t="shared" si="44"/>
        <v>0</v>
      </c>
      <c r="P291" s="84">
        <f t="shared" si="51"/>
        <v>0</v>
      </c>
      <c r="Q291" s="96">
        <f t="shared" si="52"/>
        <v>0</v>
      </c>
      <c r="V291" s="84">
        <f t="shared" si="53"/>
        <v>281</v>
      </c>
      <c r="W291" s="84">
        <f t="shared" si="45"/>
        <v>0</v>
      </c>
      <c r="X291" s="96">
        <f t="shared" si="46"/>
        <v>0</v>
      </c>
      <c r="Y291" s="84">
        <f t="shared" si="47"/>
        <v>0</v>
      </c>
      <c r="Z291" s="96">
        <f t="shared" si="48"/>
        <v>0</v>
      </c>
    </row>
    <row r="292" spans="13:26" ht="15">
      <c r="M292" s="84">
        <f t="shared" si="49"/>
        <v>282</v>
      </c>
      <c r="N292" s="84">
        <f t="shared" si="50"/>
        <v>0</v>
      </c>
      <c r="O292" s="96">
        <f t="shared" si="44"/>
        <v>0</v>
      </c>
      <c r="P292" s="84">
        <f t="shared" si="51"/>
        <v>0</v>
      </c>
      <c r="Q292" s="96">
        <f t="shared" si="52"/>
        <v>0</v>
      </c>
      <c r="V292" s="84">
        <f t="shared" si="53"/>
        <v>282</v>
      </c>
      <c r="W292" s="84">
        <f t="shared" si="45"/>
        <v>0</v>
      </c>
      <c r="X292" s="96">
        <f t="shared" si="46"/>
        <v>0</v>
      </c>
      <c r="Y292" s="84">
        <f t="shared" si="47"/>
        <v>0</v>
      </c>
      <c r="Z292" s="96">
        <f t="shared" si="48"/>
        <v>0</v>
      </c>
    </row>
    <row r="293" spans="13:26" ht="15">
      <c r="M293" s="84">
        <f t="shared" si="49"/>
        <v>283</v>
      </c>
      <c r="N293" s="84">
        <f t="shared" si="50"/>
        <v>0</v>
      </c>
      <c r="O293" s="96">
        <f t="shared" si="44"/>
        <v>0</v>
      </c>
      <c r="P293" s="84">
        <f t="shared" si="51"/>
        <v>0</v>
      </c>
      <c r="Q293" s="96">
        <f t="shared" si="52"/>
        <v>0</v>
      </c>
      <c r="V293" s="84">
        <f t="shared" si="53"/>
        <v>283</v>
      </c>
      <c r="W293" s="84">
        <f t="shared" si="45"/>
        <v>0</v>
      </c>
      <c r="X293" s="96">
        <f t="shared" si="46"/>
        <v>0</v>
      </c>
      <c r="Y293" s="84">
        <f t="shared" si="47"/>
        <v>0</v>
      </c>
      <c r="Z293" s="96">
        <f t="shared" si="48"/>
        <v>0</v>
      </c>
    </row>
    <row r="294" spans="13:26" ht="15">
      <c r="M294" s="84">
        <f t="shared" si="49"/>
        <v>284</v>
      </c>
      <c r="N294" s="84">
        <f t="shared" si="50"/>
        <v>0</v>
      </c>
      <c r="O294" s="96">
        <f t="shared" si="44"/>
        <v>0</v>
      </c>
      <c r="P294" s="84">
        <f t="shared" si="51"/>
        <v>0</v>
      </c>
      <c r="Q294" s="96">
        <f t="shared" si="52"/>
        <v>0</v>
      </c>
      <c r="V294" s="84">
        <f t="shared" si="53"/>
        <v>284</v>
      </c>
      <c r="W294" s="84">
        <f t="shared" si="45"/>
        <v>0</v>
      </c>
      <c r="X294" s="96">
        <f t="shared" si="46"/>
        <v>0</v>
      </c>
      <c r="Y294" s="84">
        <f t="shared" si="47"/>
        <v>0</v>
      </c>
      <c r="Z294" s="96">
        <f t="shared" si="48"/>
        <v>0</v>
      </c>
    </row>
    <row r="295" spans="13:26" ht="15">
      <c r="M295" s="84">
        <f t="shared" si="49"/>
        <v>285</v>
      </c>
      <c r="N295" s="84">
        <f t="shared" si="50"/>
        <v>0</v>
      </c>
      <c r="O295" s="96">
        <f t="shared" si="44"/>
        <v>0</v>
      </c>
      <c r="P295" s="84">
        <f t="shared" si="51"/>
        <v>0</v>
      </c>
      <c r="Q295" s="96">
        <f t="shared" si="52"/>
        <v>0</v>
      </c>
      <c r="V295" s="84">
        <f t="shared" si="53"/>
        <v>285</v>
      </c>
      <c r="W295" s="84">
        <f t="shared" si="45"/>
        <v>0</v>
      </c>
      <c r="X295" s="96">
        <f t="shared" si="46"/>
        <v>0</v>
      </c>
      <c r="Y295" s="84">
        <f t="shared" si="47"/>
        <v>0</v>
      </c>
      <c r="Z295" s="96">
        <f t="shared" si="48"/>
        <v>0</v>
      </c>
    </row>
    <row r="296" spans="13:26" ht="15">
      <c r="M296" s="84">
        <f t="shared" si="49"/>
        <v>286</v>
      </c>
      <c r="N296" s="84">
        <f t="shared" si="50"/>
        <v>0</v>
      </c>
      <c r="O296" s="96">
        <f t="shared" si="44"/>
        <v>0</v>
      </c>
      <c r="P296" s="84">
        <f t="shared" si="51"/>
        <v>0</v>
      </c>
      <c r="Q296" s="96">
        <f t="shared" si="52"/>
        <v>0</v>
      </c>
      <c r="V296" s="84">
        <f t="shared" si="53"/>
        <v>286</v>
      </c>
      <c r="W296" s="84">
        <f t="shared" si="45"/>
        <v>0</v>
      </c>
      <c r="X296" s="96">
        <f t="shared" si="46"/>
        <v>0</v>
      </c>
      <c r="Y296" s="84">
        <f t="shared" si="47"/>
        <v>0</v>
      </c>
      <c r="Z296" s="96">
        <f t="shared" si="48"/>
        <v>0</v>
      </c>
    </row>
    <row r="297" spans="13:26" ht="15">
      <c r="M297" s="84">
        <f t="shared" si="49"/>
        <v>287</v>
      </c>
      <c r="N297" s="84">
        <f t="shared" si="50"/>
        <v>0</v>
      </c>
      <c r="O297" s="96">
        <f t="shared" si="44"/>
        <v>0</v>
      </c>
      <c r="P297" s="84">
        <f t="shared" si="51"/>
        <v>0</v>
      </c>
      <c r="Q297" s="96">
        <f t="shared" si="52"/>
        <v>0</v>
      </c>
      <c r="V297" s="84">
        <f t="shared" si="53"/>
        <v>287</v>
      </c>
      <c r="W297" s="84">
        <f t="shared" si="45"/>
        <v>0</v>
      </c>
      <c r="X297" s="96">
        <f t="shared" si="46"/>
        <v>0</v>
      </c>
      <c r="Y297" s="84">
        <f t="shared" si="47"/>
        <v>0</v>
      </c>
      <c r="Z297" s="96">
        <f t="shared" si="48"/>
        <v>0</v>
      </c>
    </row>
    <row r="298" spans="13:26" ht="15">
      <c r="M298" s="84">
        <f t="shared" si="49"/>
        <v>288</v>
      </c>
      <c r="N298" s="84">
        <f t="shared" si="50"/>
        <v>0</v>
      </c>
      <c r="O298" s="96">
        <f t="shared" si="44"/>
        <v>0</v>
      </c>
      <c r="P298" s="84">
        <f t="shared" si="51"/>
        <v>0</v>
      </c>
      <c r="Q298" s="96">
        <f t="shared" si="52"/>
        <v>0</v>
      </c>
      <c r="V298" s="84">
        <f t="shared" si="53"/>
        <v>288</v>
      </c>
      <c r="W298" s="84">
        <f t="shared" si="45"/>
        <v>0</v>
      </c>
      <c r="X298" s="96">
        <f t="shared" si="46"/>
        <v>0</v>
      </c>
      <c r="Y298" s="84">
        <f t="shared" si="47"/>
        <v>0</v>
      </c>
      <c r="Z298" s="96">
        <f t="shared" si="48"/>
        <v>0</v>
      </c>
    </row>
    <row r="299" spans="13:26" ht="15">
      <c r="M299" s="84">
        <f t="shared" si="49"/>
        <v>289</v>
      </c>
      <c r="N299" s="84">
        <f t="shared" si="50"/>
        <v>0</v>
      </c>
      <c r="O299" s="96">
        <f t="shared" si="44"/>
        <v>0</v>
      </c>
      <c r="P299" s="84">
        <f t="shared" si="51"/>
        <v>0</v>
      </c>
      <c r="Q299" s="96">
        <f t="shared" si="52"/>
        <v>0</v>
      </c>
      <c r="V299" s="84">
        <f t="shared" si="53"/>
        <v>289</v>
      </c>
      <c r="W299" s="84">
        <f t="shared" si="45"/>
        <v>0</v>
      </c>
      <c r="X299" s="96">
        <f t="shared" si="46"/>
        <v>0</v>
      </c>
      <c r="Y299" s="84">
        <f t="shared" si="47"/>
        <v>0</v>
      </c>
      <c r="Z299" s="96">
        <f t="shared" si="48"/>
        <v>0</v>
      </c>
    </row>
    <row r="300" spans="13:26" ht="15">
      <c r="M300" s="84">
        <f t="shared" si="49"/>
        <v>290</v>
      </c>
      <c r="N300" s="84">
        <f t="shared" si="50"/>
        <v>0</v>
      </c>
      <c r="O300" s="96">
        <f t="shared" si="44"/>
        <v>0</v>
      </c>
      <c r="P300" s="84">
        <f t="shared" si="51"/>
        <v>0</v>
      </c>
      <c r="Q300" s="96">
        <f t="shared" si="52"/>
        <v>0</v>
      </c>
      <c r="V300" s="84">
        <f t="shared" si="53"/>
        <v>290</v>
      </c>
      <c r="W300" s="84">
        <f t="shared" si="45"/>
        <v>0</v>
      </c>
      <c r="X300" s="96">
        <f t="shared" si="46"/>
        <v>0</v>
      </c>
      <c r="Y300" s="84">
        <f t="shared" si="47"/>
        <v>0</v>
      </c>
      <c r="Z300" s="96">
        <f t="shared" si="48"/>
        <v>0</v>
      </c>
    </row>
    <row r="301" spans="13:26" ht="15">
      <c r="M301" s="84">
        <f t="shared" si="49"/>
        <v>291</v>
      </c>
      <c r="N301" s="84">
        <f t="shared" si="50"/>
        <v>0</v>
      </c>
      <c r="O301" s="96">
        <f t="shared" si="44"/>
        <v>0</v>
      </c>
      <c r="P301" s="84">
        <f t="shared" si="51"/>
        <v>0</v>
      </c>
      <c r="Q301" s="96">
        <f t="shared" si="52"/>
        <v>0</v>
      </c>
      <c r="V301" s="84">
        <f t="shared" si="53"/>
        <v>291</v>
      </c>
      <c r="W301" s="84">
        <f t="shared" si="45"/>
        <v>0</v>
      </c>
      <c r="X301" s="96">
        <f t="shared" si="46"/>
        <v>0</v>
      </c>
      <c r="Y301" s="84">
        <f t="shared" si="47"/>
        <v>0</v>
      </c>
      <c r="Z301" s="96">
        <f t="shared" si="48"/>
        <v>0</v>
      </c>
    </row>
    <row r="302" spans="13:26" ht="15">
      <c r="M302" s="84">
        <f t="shared" si="49"/>
        <v>292</v>
      </c>
      <c r="N302" s="84">
        <f t="shared" si="50"/>
        <v>0</v>
      </c>
      <c r="O302" s="96">
        <f t="shared" si="44"/>
        <v>0</v>
      </c>
      <c r="P302" s="84">
        <f t="shared" si="51"/>
        <v>0</v>
      </c>
      <c r="Q302" s="96">
        <f t="shared" si="52"/>
        <v>0</v>
      </c>
      <c r="V302" s="84">
        <f t="shared" si="53"/>
        <v>292</v>
      </c>
      <c r="W302" s="84">
        <f t="shared" si="45"/>
        <v>0</v>
      </c>
      <c r="X302" s="96">
        <f t="shared" si="46"/>
        <v>0</v>
      </c>
      <c r="Y302" s="84">
        <f t="shared" si="47"/>
        <v>0</v>
      </c>
      <c r="Z302" s="96">
        <f t="shared" si="48"/>
        <v>0</v>
      </c>
    </row>
    <row r="303" spans="13:26" ht="15">
      <c r="M303" s="84">
        <f t="shared" si="49"/>
        <v>293</v>
      </c>
      <c r="N303" s="84">
        <f t="shared" si="50"/>
        <v>0</v>
      </c>
      <c r="O303" s="96">
        <f t="shared" si="44"/>
        <v>0</v>
      </c>
      <c r="P303" s="84">
        <f t="shared" si="51"/>
        <v>0</v>
      </c>
      <c r="Q303" s="96">
        <f t="shared" si="52"/>
        <v>0</v>
      </c>
      <c r="V303" s="84">
        <f t="shared" si="53"/>
        <v>293</v>
      </c>
      <c r="W303" s="84">
        <f t="shared" si="45"/>
        <v>0</v>
      </c>
      <c r="X303" s="96">
        <f t="shared" si="46"/>
        <v>0</v>
      </c>
      <c r="Y303" s="84">
        <f t="shared" si="47"/>
        <v>0</v>
      </c>
      <c r="Z303" s="96">
        <f t="shared" si="48"/>
        <v>0</v>
      </c>
    </row>
    <row r="304" spans="13:26" ht="15">
      <c r="M304" s="84">
        <f t="shared" si="49"/>
        <v>294</v>
      </c>
      <c r="N304" s="84">
        <f t="shared" si="50"/>
        <v>0</v>
      </c>
      <c r="O304" s="96">
        <f t="shared" si="44"/>
        <v>0</v>
      </c>
      <c r="P304" s="84">
        <f t="shared" si="51"/>
        <v>0</v>
      </c>
      <c r="Q304" s="96">
        <f t="shared" si="52"/>
        <v>0</v>
      </c>
      <c r="V304" s="84">
        <f t="shared" si="53"/>
        <v>294</v>
      </c>
      <c r="W304" s="84">
        <f t="shared" si="45"/>
        <v>0</v>
      </c>
      <c r="X304" s="96">
        <f t="shared" si="46"/>
        <v>0</v>
      </c>
      <c r="Y304" s="84">
        <f t="shared" si="47"/>
        <v>0</v>
      </c>
      <c r="Z304" s="96">
        <f t="shared" si="48"/>
        <v>0</v>
      </c>
    </row>
    <row r="305" spans="13:26" ht="15">
      <c r="M305" s="84">
        <f t="shared" si="49"/>
        <v>295</v>
      </c>
      <c r="N305" s="84">
        <f t="shared" si="50"/>
        <v>0</v>
      </c>
      <c r="O305" s="96">
        <f t="shared" si="44"/>
        <v>0</v>
      </c>
      <c r="P305" s="84">
        <f t="shared" si="51"/>
        <v>0</v>
      </c>
      <c r="Q305" s="96">
        <f t="shared" si="52"/>
        <v>0</v>
      </c>
      <c r="V305" s="84">
        <f t="shared" si="53"/>
        <v>295</v>
      </c>
      <c r="W305" s="84">
        <f t="shared" si="45"/>
        <v>0</v>
      </c>
      <c r="X305" s="96">
        <f t="shared" si="46"/>
        <v>0</v>
      </c>
      <c r="Y305" s="84">
        <f t="shared" si="47"/>
        <v>0</v>
      </c>
      <c r="Z305" s="96">
        <f t="shared" si="48"/>
        <v>0</v>
      </c>
    </row>
    <row r="306" spans="13:26" ht="15">
      <c r="M306" s="84">
        <f t="shared" si="49"/>
        <v>296</v>
      </c>
      <c r="N306" s="84">
        <f t="shared" si="50"/>
        <v>0</v>
      </c>
      <c r="O306" s="96">
        <f t="shared" si="44"/>
        <v>0</v>
      </c>
      <c r="P306" s="84">
        <f t="shared" si="51"/>
        <v>0</v>
      </c>
      <c r="Q306" s="96">
        <f t="shared" si="52"/>
        <v>0</v>
      </c>
      <c r="V306" s="84">
        <f t="shared" si="53"/>
        <v>296</v>
      </c>
      <c r="W306" s="84">
        <f t="shared" si="45"/>
        <v>0</v>
      </c>
      <c r="X306" s="96">
        <f t="shared" si="46"/>
        <v>0</v>
      </c>
      <c r="Y306" s="84">
        <f t="shared" si="47"/>
        <v>0</v>
      </c>
      <c r="Z306" s="96">
        <f t="shared" si="48"/>
        <v>0</v>
      </c>
    </row>
    <row r="307" spans="13:26" ht="15">
      <c r="M307" s="84">
        <f t="shared" si="49"/>
        <v>297</v>
      </c>
      <c r="N307" s="84">
        <f t="shared" si="50"/>
        <v>0</v>
      </c>
      <c r="O307" s="96">
        <f t="shared" si="44"/>
        <v>0</v>
      </c>
      <c r="P307" s="84">
        <f t="shared" si="51"/>
        <v>0</v>
      </c>
      <c r="Q307" s="96">
        <f t="shared" si="52"/>
        <v>0</v>
      </c>
      <c r="V307" s="84">
        <f t="shared" si="53"/>
        <v>297</v>
      </c>
      <c r="W307" s="84">
        <f t="shared" si="45"/>
        <v>0</v>
      </c>
      <c r="X307" s="96">
        <f t="shared" si="46"/>
        <v>0</v>
      </c>
      <c r="Y307" s="84">
        <f t="shared" si="47"/>
        <v>0</v>
      </c>
      <c r="Z307" s="96">
        <f t="shared" si="48"/>
        <v>0</v>
      </c>
    </row>
    <row r="308" spans="13:26" ht="15">
      <c r="M308" s="84">
        <f t="shared" si="49"/>
        <v>298</v>
      </c>
      <c r="N308" s="84">
        <f t="shared" si="50"/>
        <v>0</v>
      </c>
      <c r="O308" s="96">
        <f t="shared" si="44"/>
        <v>0</v>
      </c>
      <c r="P308" s="84">
        <f t="shared" si="51"/>
        <v>0</v>
      </c>
      <c r="Q308" s="96">
        <f t="shared" si="52"/>
        <v>0</v>
      </c>
      <c r="V308" s="84">
        <f t="shared" si="53"/>
        <v>298</v>
      </c>
      <c r="W308" s="84">
        <f t="shared" si="45"/>
        <v>0</v>
      </c>
      <c r="X308" s="96">
        <f t="shared" si="46"/>
        <v>0</v>
      </c>
      <c r="Y308" s="84">
        <f t="shared" si="47"/>
        <v>0</v>
      </c>
      <c r="Z308" s="96">
        <f t="shared" si="48"/>
        <v>0</v>
      </c>
    </row>
    <row r="309" spans="13:26" ht="15">
      <c r="M309" s="84">
        <f t="shared" si="49"/>
        <v>299</v>
      </c>
      <c r="N309" s="84">
        <f t="shared" si="50"/>
        <v>0</v>
      </c>
      <c r="O309" s="96">
        <f t="shared" si="44"/>
        <v>0</v>
      </c>
      <c r="P309" s="84">
        <f t="shared" si="51"/>
        <v>0</v>
      </c>
      <c r="Q309" s="96">
        <f t="shared" si="52"/>
        <v>0</v>
      </c>
      <c r="V309" s="84">
        <f t="shared" si="53"/>
        <v>299</v>
      </c>
      <c r="W309" s="84">
        <f t="shared" si="45"/>
        <v>0</v>
      </c>
      <c r="X309" s="96">
        <f t="shared" si="46"/>
        <v>0</v>
      </c>
      <c r="Y309" s="84">
        <f t="shared" si="47"/>
        <v>0</v>
      </c>
      <c r="Z309" s="96">
        <f t="shared" si="48"/>
        <v>0</v>
      </c>
    </row>
    <row r="310" spans="13:26" ht="15">
      <c r="M310" s="84">
        <f t="shared" si="49"/>
        <v>300</v>
      </c>
      <c r="N310" s="84">
        <f t="shared" si="50"/>
        <v>0</v>
      </c>
      <c r="O310" s="96">
        <f t="shared" si="44"/>
        <v>0</v>
      </c>
      <c r="P310" s="84">
        <f t="shared" si="51"/>
        <v>0</v>
      </c>
      <c r="Q310" s="96">
        <f t="shared" si="52"/>
        <v>0</v>
      </c>
      <c r="V310" s="84">
        <f t="shared" si="53"/>
        <v>300</v>
      </c>
      <c r="W310" s="84">
        <f t="shared" si="45"/>
        <v>0</v>
      </c>
      <c r="X310" s="96">
        <f t="shared" si="46"/>
        <v>0</v>
      </c>
      <c r="Y310" s="84">
        <f t="shared" si="47"/>
        <v>0</v>
      </c>
      <c r="Z310" s="96">
        <f t="shared" si="48"/>
        <v>0</v>
      </c>
    </row>
    <row r="311" spans="13:26" ht="15">
      <c r="M311" s="84">
        <f t="shared" si="49"/>
        <v>301</v>
      </c>
      <c r="N311" s="84">
        <f t="shared" si="50"/>
        <v>0</v>
      </c>
      <c r="O311" s="96">
        <f t="shared" si="44"/>
        <v>0</v>
      </c>
      <c r="P311" s="84">
        <f t="shared" si="51"/>
        <v>0</v>
      </c>
      <c r="Q311" s="96">
        <f t="shared" si="52"/>
        <v>0</v>
      </c>
      <c r="V311" s="84">
        <f t="shared" si="53"/>
        <v>301</v>
      </c>
      <c r="W311" s="84">
        <f t="shared" si="45"/>
        <v>0</v>
      </c>
      <c r="X311" s="96">
        <f t="shared" si="46"/>
        <v>0</v>
      </c>
      <c r="Y311" s="84">
        <f t="shared" si="47"/>
        <v>0</v>
      </c>
      <c r="Z311" s="96">
        <f t="shared" si="48"/>
        <v>0</v>
      </c>
    </row>
    <row r="312" spans="13:26" ht="15">
      <c r="M312" s="84">
        <f t="shared" si="49"/>
        <v>302</v>
      </c>
      <c r="N312" s="84">
        <f t="shared" si="50"/>
        <v>0</v>
      </c>
      <c r="O312" s="96">
        <f t="shared" si="44"/>
        <v>0</v>
      </c>
      <c r="P312" s="84">
        <f t="shared" si="51"/>
        <v>0</v>
      </c>
      <c r="Q312" s="96">
        <f t="shared" si="52"/>
        <v>0</v>
      </c>
      <c r="V312" s="84">
        <f t="shared" si="53"/>
        <v>302</v>
      </c>
      <c r="W312" s="84">
        <f t="shared" si="45"/>
        <v>0</v>
      </c>
      <c r="X312" s="96">
        <f t="shared" si="46"/>
        <v>0</v>
      </c>
      <c r="Y312" s="84">
        <f t="shared" si="47"/>
        <v>0</v>
      </c>
      <c r="Z312" s="96">
        <f t="shared" si="48"/>
        <v>0</v>
      </c>
    </row>
    <row r="313" spans="13:26" ht="15">
      <c r="M313" s="84">
        <f t="shared" si="49"/>
        <v>303</v>
      </c>
      <c r="N313" s="84">
        <f t="shared" si="50"/>
        <v>0</v>
      </c>
      <c r="O313" s="96">
        <f t="shared" si="44"/>
        <v>0</v>
      </c>
      <c r="P313" s="84">
        <f t="shared" si="51"/>
        <v>0</v>
      </c>
      <c r="Q313" s="96">
        <f t="shared" si="52"/>
        <v>0</v>
      </c>
      <c r="V313" s="84">
        <f t="shared" si="53"/>
        <v>303</v>
      </c>
      <c r="W313" s="84">
        <f t="shared" si="45"/>
        <v>0</v>
      </c>
      <c r="X313" s="96">
        <f t="shared" si="46"/>
        <v>0</v>
      </c>
      <c r="Y313" s="84">
        <f t="shared" si="47"/>
        <v>0</v>
      </c>
      <c r="Z313" s="96">
        <f t="shared" si="48"/>
        <v>0</v>
      </c>
    </row>
    <row r="314" spans="13:26" ht="15">
      <c r="M314" s="84">
        <f t="shared" si="49"/>
        <v>304</v>
      </c>
      <c r="N314" s="84">
        <f t="shared" si="50"/>
        <v>0</v>
      </c>
      <c r="O314" s="96">
        <f t="shared" si="44"/>
        <v>0</v>
      </c>
      <c r="P314" s="84">
        <f t="shared" si="51"/>
        <v>0</v>
      </c>
      <c r="Q314" s="96">
        <f t="shared" si="52"/>
        <v>0</v>
      </c>
      <c r="V314" s="84">
        <f t="shared" si="53"/>
        <v>304</v>
      </c>
      <c r="W314" s="84">
        <f t="shared" si="45"/>
        <v>0</v>
      </c>
      <c r="X314" s="96">
        <f t="shared" si="46"/>
        <v>0</v>
      </c>
      <c r="Y314" s="84">
        <f t="shared" si="47"/>
        <v>0</v>
      </c>
      <c r="Z314" s="96">
        <f t="shared" si="48"/>
        <v>0</v>
      </c>
    </row>
    <row r="315" spans="13:26" ht="15">
      <c r="M315" s="84">
        <f t="shared" si="49"/>
        <v>305</v>
      </c>
      <c r="N315" s="84">
        <f t="shared" si="50"/>
        <v>0</v>
      </c>
      <c r="O315" s="96">
        <f t="shared" si="44"/>
        <v>0</v>
      </c>
      <c r="P315" s="84">
        <f t="shared" si="51"/>
        <v>0</v>
      </c>
      <c r="Q315" s="96">
        <f t="shared" si="52"/>
        <v>0</v>
      </c>
      <c r="V315" s="84">
        <f t="shared" si="53"/>
        <v>305</v>
      </c>
      <c r="W315" s="84">
        <f t="shared" si="45"/>
        <v>0</v>
      </c>
      <c r="X315" s="96">
        <f t="shared" si="46"/>
        <v>0</v>
      </c>
      <c r="Y315" s="84">
        <f t="shared" si="47"/>
        <v>0</v>
      </c>
      <c r="Z315" s="96">
        <f t="shared" si="48"/>
        <v>0</v>
      </c>
    </row>
    <row r="316" spans="13:26" ht="15">
      <c r="M316" s="84">
        <f t="shared" si="49"/>
        <v>306</v>
      </c>
      <c r="N316" s="84">
        <f t="shared" si="50"/>
        <v>0</v>
      </c>
      <c r="O316" s="96">
        <f t="shared" si="44"/>
        <v>0</v>
      </c>
      <c r="P316" s="84">
        <f t="shared" si="51"/>
        <v>0</v>
      </c>
      <c r="Q316" s="96">
        <f t="shared" si="52"/>
        <v>0</v>
      </c>
      <c r="V316" s="84">
        <f t="shared" si="53"/>
        <v>306</v>
      </c>
      <c r="W316" s="84">
        <f t="shared" si="45"/>
        <v>0</v>
      </c>
      <c r="X316" s="96">
        <f t="shared" si="46"/>
        <v>0</v>
      </c>
      <c r="Y316" s="84">
        <f t="shared" si="47"/>
        <v>0</v>
      </c>
      <c r="Z316" s="96">
        <f t="shared" si="48"/>
        <v>0</v>
      </c>
    </row>
    <row r="317" spans="13:26" ht="15">
      <c r="M317" s="84">
        <f t="shared" si="49"/>
        <v>307</v>
      </c>
      <c r="N317" s="84">
        <f t="shared" si="50"/>
        <v>0</v>
      </c>
      <c r="O317" s="96">
        <f t="shared" si="44"/>
        <v>0</v>
      </c>
      <c r="P317" s="84">
        <f t="shared" si="51"/>
        <v>0</v>
      </c>
      <c r="Q317" s="96">
        <f t="shared" si="52"/>
        <v>0</v>
      </c>
      <c r="V317" s="84">
        <f t="shared" si="53"/>
        <v>307</v>
      </c>
      <c r="W317" s="84">
        <f t="shared" si="45"/>
        <v>0</v>
      </c>
      <c r="X317" s="96">
        <f t="shared" si="46"/>
        <v>0</v>
      </c>
      <c r="Y317" s="84">
        <f t="shared" si="47"/>
        <v>0</v>
      </c>
      <c r="Z317" s="96">
        <f t="shared" si="48"/>
        <v>0</v>
      </c>
    </row>
    <row r="318" spans="13:26" ht="15">
      <c r="M318" s="84">
        <f t="shared" si="49"/>
        <v>308</v>
      </c>
      <c r="N318" s="84">
        <f t="shared" si="50"/>
        <v>0</v>
      </c>
      <c r="O318" s="96">
        <f t="shared" si="44"/>
        <v>0</v>
      </c>
      <c r="P318" s="84">
        <f t="shared" si="51"/>
        <v>0</v>
      </c>
      <c r="Q318" s="96">
        <f t="shared" si="52"/>
        <v>0</v>
      </c>
      <c r="V318" s="84">
        <f t="shared" si="53"/>
        <v>308</v>
      </c>
      <c r="W318" s="84">
        <f t="shared" si="45"/>
        <v>0</v>
      </c>
      <c r="X318" s="96">
        <f t="shared" si="46"/>
        <v>0</v>
      </c>
      <c r="Y318" s="84">
        <f t="shared" si="47"/>
        <v>0</v>
      </c>
      <c r="Z318" s="96">
        <f t="shared" si="48"/>
        <v>0</v>
      </c>
    </row>
    <row r="319" spans="13:26" ht="15">
      <c r="M319" s="84">
        <f t="shared" si="49"/>
        <v>309</v>
      </c>
      <c r="N319" s="84">
        <f t="shared" si="50"/>
        <v>0</v>
      </c>
      <c r="O319" s="96">
        <f t="shared" si="44"/>
        <v>0</v>
      </c>
      <c r="P319" s="84">
        <f t="shared" si="51"/>
        <v>0</v>
      </c>
      <c r="Q319" s="96">
        <f t="shared" si="52"/>
        <v>0</v>
      </c>
      <c r="V319" s="84">
        <f t="shared" si="53"/>
        <v>309</v>
      </c>
      <c r="W319" s="84">
        <f t="shared" si="45"/>
        <v>0</v>
      </c>
      <c r="X319" s="96">
        <f t="shared" si="46"/>
        <v>0</v>
      </c>
      <c r="Y319" s="84">
        <f t="shared" si="47"/>
        <v>0</v>
      </c>
      <c r="Z319" s="96">
        <f t="shared" si="48"/>
        <v>0</v>
      </c>
    </row>
    <row r="320" spans="13:26" ht="15">
      <c r="M320" s="84">
        <f t="shared" si="49"/>
        <v>310</v>
      </c>
      <c r="N320" s="84">
        <f t="shared" si="50"/>
        <v>0</v>
      </c>
      <c r="O320" s="96">
        <f t="shared" si="44"/>
        <v>0</v>
      </c>
      <c r="P320" s="84">
        <f t="shared" si="51"/>
        <v>0</v>
      </c>
      <c r="Q320" s="96">
        <f t="shared" si="52"/>
        <v>0</v>
      </c>
      <c r="V320" s="84">
        <f t="shared" si="53"/>
        <v>310</v>
      </c>
      <c r="W320" s="84">
        <f t="shared" si="45"/>
        <v>0</v>
      </c>
      <c r="X320" s="96">
        <f t="shared" si="46"/>
        <v>0</v>
      </c>
      <c r="Y320" s="84">
        <f t="shared" si="47"/>
        <v>0</v>
      </c>
      <c r="Z320" s="96">
        <f t="shared" si="48"/>
        <v>0</v>
      </c>
    </row>
    <row r="321" spans="13:26" ht="15">
      <c r="M321" s="84">
        <f t="shared" si="49"/>
        <v>311</v>
      </c>
      <c r="N321" s="84">
        <f t="shared" si="50"/>
        <v>0</v>
      </c>
      <c r="O321" s="96">
        <f t="shared" si="44"/>
        <v>0</v>
      </c>
      <c r="P321" s="84">
        <f t="shared" si="51"/>
        <v>0</v>
      </c>
      <c r="Q321" s="96">
        <f t="shared" si="52"/>
        <v>0</v>
      </c>
      <c r="V321" s="84">
        <f t="shared" si="53"/>
        <v>311</v>
      </c>
      <c r="W321" s="84">
        <f t="shared" si="45"/>
        <v>0</v>
      </c>
      <c r="X321" s="96">
        <f t="shared" si="46"/>
        <v>0</v>
      </c>
      <c r="Y321" s="84">
        <f t="shared" si="47"/>
        <v>0</v>
      </c>
      <c r="Z321" s="96">
        <f t="shared" si="48"/>
        <v>0</v>
      </c>
    </row>
    <row r="322" spans="13:26" ht="15">
      <c r="M322" s="84">
        <f t="shared" si="49"/>
        <v>312</v>
      </c>
      <c r="N322" s="84">
        <f t="shared" si="50"/>
        <v>0</v>
      </c>
      <c r="O322" s="96">
        <f t="shared" si="44"/>
        <v>0</v>
      </c>
      <c r="P322" s="84">
        <f t="shared" si="51"/>
        <v>0</v>
      </c>
      <c r="Q322" s="96">
        <f t="shared" si="52"/>
        <v>0</v>
      </c>
      <c r="V322" s="84">
        <f t="shared" si="53"/>
        <v>312</v>
      </c>
      <c r="W322" s="84">
        <f t="shared" si="45"/>
        <v>0</v>
      </c>
      <c r="X322" s="96">
        <f t="shared" si="46"/>
        <v>0</v>
      </c>
      <c r="Y322" s="84">
        <f t="shared" si="47"/>
        <v>0</v>
      </c>
      <c r="Z322" s="96">
        <f t="shared" si="48"/>
        <v>0</v>
      </c>
    </row>
    <row r="323" spans="13:26" ht="15">
      <c r="M323" s="84">
        <f t="shared" si="49"/>
        <v>313</v>
      </c>
      <c r="N323" s="84">
        <f t="shared" si="50"/>
        <v>0</v>
      </c>
      <c r="O323" s="96">
        <f t="shared" si="44"/>
        <v>0</v>
      </c>
      <c r="P323" s="84">
        <f t="shared" si="51"/>
        <v>0</v>
      </c>
      <c r="Q323" s="96">
        <f t="shared" si="52"/>
        <v>0</v>
      </c>
      <c r="V323" s="84">
        <f t="shared" si="53"/>
        <v>313</v>
      </c>
      <c r="W323" s="84">
        <f t="shared" si="45"/>
        <v>0</v>
      </c>
      <c r="X323" s="96">
        <f t="shared" si="46"/>
        <v>0</v>
      </c>
      <c r="Y323" s="84">
        <f t="shared" si="47"/>
        <v>0</v>
      </c>
      <c r="Z323" s="96">
        <f t="shared" si="48"/>
        <v>0</v>
      </c>
    </row>
    <row r="324" spans="13:26" ht="15">
      <c r="M324" s="84">
        <f t="shared" si="49"/>
        <v>314</v>
      </c>
      <c r="N324" s="84">
        <f t="shared" si="50"/>
        <v>0</v>
      </c>
      <c r="O324" s="96">
        <f t="shared" si="44"/>
        <v>0</v>
      </c>
      <c r="P324" s="84">
        <f t="shared" si="51"/>
        <v>0</v>
      </c>
      <c r="Q324" s="96">
        <f t="shared" si="52"/>
        <v>0</v>
      </c>
      <c r="V324" s="84">
        <f t="shared" si="53"/>
        <v>314</v>
      </c>
      <c r="W324" s="84">
        <f t="shared" si="45"/>
        <v>0</v>
      </c>
      <c r="X324" s="96">
        <f t="shared" si="46"/>
        <v>0</v>
      </c>
      <c r="Y324" s="84">
        <f t="shared" si="47"/>
        <v>0</v>
      </c>
      <c r="Z324" s="96">
        <f t="shared" si="48"/>
        <v>0</v>
      </c>
    </row>
    <row r="325" spans="13:26" ht="15">
      <c r="M325" s="84">
        <f t="shared" si="49"/>
        <v>315</v>
      </c>
      <c r="N325" s="84">
        <f t="shared" si="50"/>
        <v>0</v>
      </c>
      <c r="O325" s="96">
        <f t="shared" si="44"/>
        <v>0</v>
      </c>
      <c r="P325" s="84">
        <f t="shared" si="51"/>
        <v>0</v>
      </c>
      <c r="Q325" s="96">
        <f t="shared" si="52"/>
        <v>0</v>
      </c>
      <c r="V325" s="84">
        <f t="shared" si="53"/>
        <v>315</v>
      </c>
      <c r="W325" s="84">
        <f t="shared" si="45"/>
        <v>0</v>
      </c>
      <c r="X325" s="96">
        <f t="shared" si="46"/>
        <v>0</v>
      </c>
      <c r="Y325" s="84">
        <f t="shared" si="47"/>
        <v>0</v>
      </c>
      <c r="Z325" s="96">
        <f t="shared" si="48"/>
        <v>0</v>
      </c>
    </row>
    <row r="326" spans="13:26" ht="15">
      <c r="M326" s="84">
        <f t="shared" si="49"/>
        <v>316</v>
      </c>
      <c r="N326" s="84">
        <f t="shared" si="50"/>
        <v>0</v>
      </c>
      <c r="O326" s="96">
        <f t="shared" si="44"/>
        <v>0</v>
      </c>
      <c r="P326" s="84">
        <f t="shared" si="51"/>
        <v>0</v>
      </c>
      <c r="Q326" s="96">
        <f t="shared" si="52"/>
        <v>0</v>
      </c>
      <c r="V326" s="84">
        <f t="shared" si="53"/>
        <v>316</v>
      </c>
      <c r="W326" s="84">
        <f t="shared" si="45"/>
        <v>0</v>
      </c>
      <c r="X326" s="96">
        <f t="shared" si="46"/>
        <v>0</v>
      </c>
      <c r="Y326" s="84">
        <f t="shared" si="47"/>
        <v>0</v>
      </c>
      <c r="Z326" s="96">
        <f t="shared" si="48"/>
        <v>0</v>
      </c>
    </row>
    <row r="327" spans="13:26" ht="15">
      <c r="M327" s="84">
        <f t="shared" si="49"/>
        <v>317</v>
      </c>
      <c r="N327" s="84">
        <f t="shared" si="50"/>
        <v>0</v>
      </c>
      <c r="O327" s="96">
        <f t="shared" si="44"/>
        <v>0</v>
      </c>
      <c r="P327" s="84">
        <f t="shared" si="51"/>
        <v>0</v>
      </c>
      <c r="Q327" s="96">
        <f t="shared" si="52"/>
        <v>0</v>
      </c>
      <c r="V327" s="84">
        <f t="shared" si="53"/>
        <v>317</v>
      </c>
      <c r="W327" s="84">
        <f t="shared" si="45"/>
        <v>0</v>
      </c>
      <c r="X327" s="96">
        <f t="shared" si="46"/>
        <v>0</v>
      </c>
      <c r="Y327" s="84">
        <f t="shared" si="47"/>
        <v>0</v>
      </c>
      <c r="Z327" s="96">
        <f t="shared" si="48"/>
        <v>0</v>
      </c>
    </row>
    <row r="328" spans="13:26" ht="15">
      <c r="M328" s="84">
        <f t="shared" si="49"/>
        <v>318</v>
      </c>
      <c r="N328" s="84">
        <f t="shared" si="50"/>
        <v>0</v>
      </c>
      <c r="O328" s="96">
        <f t="shared" si="44"/>
        <v>0</v>
      </c>
      <c r="P328" s="84">
        <f t="shared" si="51"/>
        <v>0</v>
      </c>
      <c r="Q328" s="96">
        <f t="shared" si="52"/>
        <v>0</v>
      </c>
      <c r="V328" s="84">
        <f t="shared" si="53"/>
        <v>318</v>
      </c>
      <c r="W328" s="84">
        <f t="shared" si="45"/>
        <v>0</v>
      </c>
      <c r="X328" s="96">
        <f t="shared" si="46"/>
        <v>0</v>
      </c>
      <c r="Y328" s="84">
        <f t="shared" si="47"/>
        <v>0</v>
      </c>
      <c r="Z328" s="96">
        <f t="shared" si="48"/>
        <v>0</v>
      </c>
    </row>
    <row r="329" spans="13:26" ht="15">
      <c r="M329" s="84">
        <f t="shared" si="49"/>
        <v>319</v>
      </c>
      <c r="N329" s="84">
        <f t="shared" si="50"/>
        <v>0</v>
      </c>
      <c r="O329" s="96">
        <f t="shared" si="44"/>
        <v>0</v>
      </c>
      <c r="P329" s="84">
        <f t="shared" si="51"/>
        <v>0</v>
      </c>
      <c r="Q329" s="96">
        <f t="shared" si="52"/>
        <v>0</v>
      </c>
      <c r="V329" s="84">
        <f t="shared" si="53"/>
        <v>319</v>
      </c>
      <c r="W329" s="84">
        <f t="shared" si="45"/>
        <v>0</v>
      </c>
      <c r="X329" s="96">
        <f t="shared" si="46"/>
        <v>0</v>
      </c>
      <c r="Y329" s="84">
        <f t="shared" si="47"/>
        <v>0</v>
      </c>
      <c r="Z329" s="96">
        <f t="shared" si="48"/>
        <v>0</v>
      </c>
    </row>
    <row r="330" spans="13:26" ht="15">
      <c r="M330" s="84">
        <f t="shared" si="49"/>
        <v>320</v>
      </c>
      <c r="N330" s="84">
        <f t="shared" si="50"/>
        <v>0</v>
      </c>
      <c r="O330" s="96">
        <f t="shared" si="44"/>
        <v>0</v>
      </c>
      <c r="P330" s="84">
        <f t="shared" si="51"/>
        <v>0</v>
      </c>
      <c r="Q330" s="96">
        <f t="shared" si="52"/>
        <v>0</v>
      </c>
      <c r="V330" s="84">
        <f t="shared" si="53"/>
        <v>320</v>
      </c>
      <c r="W330" s="84">
        <f t="shared" si="45"/>
        <v>0</v>
      </c>
      <c r="X330" s="96">
        <f t="shared" si="46"/>
        <v>0</v>
      </c>
      <c r="Y330" s="84">
        <f t="shared" si="47"/>
        <v>0</v>
      </c>
      <c r="Z330" s="96">
        <f t="shared" si="48"/>
        <v>0</v>
      </c>
    </row>
    <row r="331" spans="13:26" ht="15">
      <c r="M331" s="84">
        <f t="shared" si="49"/>
        <v>321</v>
      </c>
      <c r="N331" s="84">
        <f t="shared" si="50"/>
        <v>0</v>
      </c>
      <c r="O331" s="96">
        <f t="shared" si="44"/>
        <v>0</v>
      </c>
      <c r="P331" s="84">
        <f t="shared" si="51"/>
        <v>0</v>
      </c>
      <c r="Q331" s="96">
        <f t="shared" si="52"/>
        <v>0</v>
      </c>
      <c r="V331" s="84">
        <f t="shared" si="53"/>
        <v>321</v>
      </c>
      <c r="W331" s="84">
        <f t="shared" si="45"/>
        <v>0</v>
      </c>
      <c r="X331" s="96">
        <f t="shared" si="46"/>
        <v>0</v>
      </c>
      <c r="Y331" s="84">
        <f t="shared" si="47"/>
        <v>0</v>
      </c>
      <c r="Z331" s="96">
        <f t="shared" si="48"/>
        <v>0</v>
      </c>
    </row>
    <row r="332" spans="13:26" ht="15">
      <c r="M332" s="84">
        <f t="shared" si="49"/>
        <v>322</v>
      </c>
      <c r="N332" s="84">
        <f t="shared" si="50"/>
        <v>0</v>
      </c>
      <c r="O332" s="96">
        <f aca="true" t="shared" si="54" ref="O332:O395">IF(M332&lt;=$C$6,$C$15*12,0)</f>
        <v>0</v>
      </c>
      <c r="P332" s="84">
        <f t="shared" si="51"/>
        <v>0</v>
      </c>
      <c r="Q332" s="96">
        <f t="shared" si="52"/>
        <v>0</v>
      </c>
      <c r="V332" s="84">
        <f t="shared" si="53"/>
        <v>322</v>
      </c>
      <c r="W332" s="84">
        <f aca="true" t="shared" si="55" ref="W332:W395">N332</f>
        <v>0</v>
      </c>
      <c r="X332" s="96">
        <f aca="true" t="shared" si="56" ref="X332:X395">O332</f>
        <v>0</v>
      </c>
      <c r="Y332" s="84">
        <f aca="true" t="shared" si="57" ref="Y332:Y395">IF(X332&lt;W332,W332-X332,0)</f>
        <v>0</v>
      </c>
      <c r="Z332" s="96">
        <f aca="true" t="shared" si="58" ref="Z332:Z395">Y332*(1+$I$2)^($F$6-V332)</f>
        <v>0</v>
      </c>
    </row>
    <row r="333" spans="13:26" ht="15">
      <c r="M333" s="84">
        <f aca="true" t="shared" si="59" ref="M333:M396">M332+1</f>
        <v>323</v>
      </c>
      <c r="N333" s="84">
        <f aca="true" t="shared" si="60" ref="N333:N396">IF(M333&lt;=$F$6,(N332*(1+$F$4)),0)</f>
        <v>0</v>
      </c>
      <c r="O333" s="96">
        <f t="shared" si="54"/>
        <v>0</v>
      </c>
      <c r="P333" s="84">
        <f aca="true" t="shared" si="61" ref="P333:P396">IF(O333&gt;N333,O333-N333,0)</f>
        <v>0</v>
      </c>
      <c r="Q333" s="96">
        <f aca="true" t="shared" si="62" ref="Q333:Q396">P333*(1+$I$2)^($F$6-M333)</f>
        <v>0</v>
      </c>
      <c r="V333" s="84">
        <f aca="true" t="shared" si="63" ref="V333:V396">V332+1</f>
        <v>323</v>
      </c>
      <c r="W333" s="84">
        <f t="shared" si="55"/>
        <v>0</v>
      </c>
      <c r="X333" s="96">
        <f t="shared" si="56"/>
        <v>0</v>
      </c>
      <c r="Y333" s="84">
        <f t="shared" si="57"/>
        <v>0</v>
      </c>
      <c r="Z333" s="96">
        <f t="shared" si="58"/>
        <v>0</v>
      </c>
    </row>
    <row r="334" spans="13:26" ht="15">
      <c r="M334" s="84">
        <f t="shared" si="59"/>
        <v>324</v>
      </c>
      <c r="N334" s="84">
        <f t="shared" si="60"/>
        <v>0</v>
      </c>
      <c r="O334" s="96">
        <f t="shared" si="54"/>
        <v>0</v>
      </c>
      <c r="P334" s="84">
        <f t="shared" si="61"/>
        <v>0</v>
      </c>
      <c r="Q334" s="96">
        <f t="shared" si="62"/>
        <v>0</v>
      </c>
      <c r="V334" s="84">
        <f t="shared" si="63"/>
        <v>324</v>
      </c>
      <c r="W334" s="84">
        <f t="shared" si="55"/>
        <v>0</v>
      </c>
      <c r="X334" s="96">
        <f t="shared" si="56"/>
        <v>0</v>
      </c>
      <c r="Y334" s="84">
        <f t="shared" si="57"/>
        <v>0</v>
      </c>
      <c r="Z334" s="96">
        <f t="shared" si="58"/>
        <v>0</v>
      </c>
    </row>
    <row r="335" spans="13:26" ht="15">
      <c r="M335" s="84">
        <f t="shared" si="59"/>
        <v>325</v>
      </c>
      <c r="N335" s="84">
        <f t="shared" si="60"/>
        <v>0</v>
      </c>
      <c r="O335" s="96">
        <f t="shared" si="54"/>
        <v>0</v>
      </c>
      <c r="P335" s="84">
        <f t="shared" si="61"/>
        <v>0</v>
      </c>
      <c r="Q335" s="96">
        <f t="shared" si="62"/>
        <v>0</v>
      </c>
      <c r="V335" s="84">
        <f t="shared" si="63"/>
        <v>325</v>
      </c>
      <c r="W335" s="84">
        <f t="shared" si="55"/>
        <v>0</v>
      </c>
      <c r="X335" s="96">
        <f t="shared" si="56"/>
        <v>0</v>
      </c>
      <c r="Y335" s="84">
        <f t="shared" si="57"/>
        <v>0</v>
      </c>
      <c r="Z335" s="96">
        <f t="shared" si="58"/>
        <v>0</v>
      </c>
    </row>
    <row r="336" spans="13:26" ht="15">
      <c r="M336" s="84">
        <f t="shared" si="59"/>
        <v>326</v>
      </c>
      <c r="N336" s="84">
        <f t="shared" si="60"/>
        <v>0</v>
      </c>
      <c r="O336" s="96">
        <f t="shared" si="54"/>
        <v>0</v>
      </c>
      <c r="P336" s="84">
        <f t="shared" si="61"/>
        <v>0</v>
      </c>
      <c r="Q336" s="96">
        <f t="shared" si="62"/>
        <v>0</v>
      </c>
      <c r="V336" s="84">
        <f t="shared" si="63"/>
        <v>326</v>
      </c>
      <c r="W336" s="84">
        <f t="shared" si="55"/>
        <v>0</v>
      </c>
      <c r="X336" s="96">
        <f t="shared" si="56"/>
        <v>0</v>
      </c>
      <c r="Y336" s="84">
        <f t="shared" si="57"/>
        <v>0</v>
      </c>
      <c r="Z336" s="96">
        <f t="shared" si="58"/>
        <v>0</v>
      </c>
    </row>
    <row r="337" spans="13:26" ht="15">
      <c r="M337" s="84">
        <f t="shared" si="59"/>
        <v>327</v>
      </c>
      <c r="N337" s="84">
        <f t="shared" si="60"/>
        <v>0</v>
      </c>
      <c r="O337" s="96">
        <f t="shared" si="54"/>
        <v>0</v>
      </c>
      <c r="P337" s="84">
        <f t="shared" si="61"/>
        <v>0</v>
      </c>
      <c r="Q337" s="96">
        <f t="shared" si="62"/>
        <v>0</v>
      </c>
      <c r="V337" s="84">
        <f t="shared" si="63"/>
        <v>327</v>
      </c>
      <c r="W337" s="84">
        <f t="shared" si="55"/>
        <v>0</v>
      </c>
      <c r="X337" s="96">
        <f t="shared" si="56"/>
        <v>0</v>
      </c>
      <c r="Y337" s="84">
        <f t="shared" si="57"/>
        <v>0</v>
      </c>
      <c r="Z337" s="96">
        <f t="shared" si="58"/>
        <v>0</v>
      </c>
    </row>
    <row r="338" spans="13:26" ht="15">
      <c r="M338" s="84">
        <f t="shared" si="59"/>
        <v>328</v>
      </c>
      <c r="N338" s="84">
        <f t="shared" si="60"/>
        <v>0</v>
      </c>
      <c r="O338" s="96">
        <f t="shared" si="54"/>
        <v>0</v>
      </c>
      <c r="P338" s="84">
        <f t="shared" si="61"/>
        <v>0</v>
      </c>
      <c r="Q338" s="96">
        <f t="shared" si="62"/>
        <v>0</v>
      </c>
      <c r="V338" s="84">
        <f t="shared" si="63"/>
        <v>328</v>
      </c>
      <c r="W338" s="84">
        <f t="shared" si="55"/>
        <v>0</v>
      </c>
      <c r="X338" s="96">
        <f t="shared" si="56"/>
        <v>0</v>
      </c>
      <c r="Y338" s="84">
        <f t="shared" si="57"/>
        <v>0</v>
      </c>
      <c r="Z338" s="96">
        <f t="shared" si="58"/>
        <v>0</v>
      </c>
    </row>
    <row r="339" spans="13:26" ht="15">
      <c r="M339" s="84">
        <f t="shared" si="59"/>
        <v>329</v>
      </c>
      <c r="N339" s="84">
        <f t="shared" si="60"/>
        <v>0</v>
      </c>
      <c r="O339" s="96">
        <f t="shared" si="54"/>
        <v>0</v>
      </c>
      <c r="P339" s="84">
        <f t="shared" si="61"/>
        <v>0</v>
      </c>
      <c r="Q339" s="96">
        <f t="shared" si="62"/>
        <v>0</v>
      </c>
      <c r="V339" s="84">
        <f t="shared" si="63"/>
        <v>329</v>
      </c>
      <c r="W339" s="84">
        <f t="shared" si="55"/>
        <v>0</v>
      </c>
      <c r="X339" s="96">
        <f t="shared" si="56"/>
        <v>0</v>
      </c>
      <c r="Y339" s="84">
        <f t="shared" si="57"/>
        <v>0</v>
      </c>
      <c r="Z339" s="96">
        <f t="shared" si="58"/>
        <v>0</v>
      </c>
    </row>
    <row r="340" spans="13:26" ht="15">
      <c r="M340" s="84">
        <f t="shared" si="59"/>
        <v>330</v>
      </c>
      <c r="N340" s="84">
        <f t="shared" si="60"/>
        <v>0</v>
      </c>
      <c r="O340" s="96">
        <f t="shared" si="54"/>
        <v>0</v>
      </c>
      <c r="P340" s="84">
        <f t="shared" si="61"/>
        <v>0</v>
      </c>
      <c r="Q340" s="96">
        <f t="shared" si="62"/>
        <v>0</v>
      </c>
      <c r="V340" s="84">
        <f t="shared" si="63"/>
        <v>330</v>
      </c>
      <c r="W340" s="84">
        <f t="shared" si="55"/>
        <v>0</v>
      </c>
      <c r="X340" s="96">
        <f t="shared" si="56"/>
        <v>0</v>
      </c>
      <c r="Y340" s="84">
        <f t="shared" si="57"/>
        <v>0</v>
      </c>
      <c r="Z340" s="96">
        <f t="shared" si="58"/>
        <v>0</v>
      </c>
    </row>
    <row r="341" spans="13:26" ht="15">
      <c r="M341" s="84">
        <f t="shared" si="59"/>
        <v>331</v>
      </c>
      <c r="N341" s="84">
        <f t="shared" si="60"/>
        <v>0</v>
      </c>
      <c r="O341" s="96">
        <f t="shared" si="54"/>
        <v>0</v>
      </c>
      <c r="P341" s="84">
        <f t="shared" si="61"/>
        <v>0</v>
      </c>
      <c r="Q341" s="96">
        <f t="shared" si="62"/>
        <v>0</v>
      </c>
      <c r="V341" s="84">
        <f t="shared" si="63"/>
        <v>331</v>
      </c>
      <c r="W341" s="84">
        <f t="shared" si="55"/>
        <v>0</v>
      </c>
      <c r="X341" s="96">
        <f t="shared" si="56"/>
        <v>0</v>
      </c>
      <c r="Y341" s="84">
        <f t="shared" si="57"/>
        <v>0</v>
      </c>
      <c r="Z341" s="96">
        <f t="shared" si="58"/>
        <v>0</v>
      </c>
    </row>
    <row r="342" spans="13:26" ht="15">
      <c r="M342" s="84">
        <f t="shared" si="59"/>
        <v>332</v>
      </c>
      <c r="N342" s="84">
        <f t="shared" si="60"/>
        <v>0</v>
      </c>
      <c r="O342" s="96">
        <f t="shared" si="54"/>
        <v>0</v>
      </c>
      <c r="P342" s="84">
        <f t="shared" si="61"/>
        <v>0</v>
      </c>
      <c r="Q342" s="96">
        <f t="shared" si="62"/>
        <v>0</v>
      </c>
      <c r="V342" s="84">
        <f t="shared" si="63"/>
        <v>332</v>
      </c>
      <c r="W342" s="84">
        <f t="shared" si="55"/>
        <v>0</v>
      </c>
      <c r="X342" s="96">
        <f t="shared" si="56"/>
        <v>0</v>
      </c>
      <c r="Y342" s="84">
        <f t="shared" si="57"/>
        <v>0</v>
      </c>
      <c r="Z342" s="96">
        <f t="shared" si="58"/>
        <v>0</v>
      </c>
    </row>
    <row r="343" spans="13:26" ht="15">
      <c r="M343" s="84">
        <f t="shared" si="59"/>
        <v>333</v>
      </c>
      <c r="N343" s="84">
        <f t="shared" si="60"/>
        <v>0</v>
      </c>
      <c r="O343" s="96">
        <f t="shared" si="54"/>
        <v>0</v>
      </c>
      <c r="P343" s="84">
        <f t="shared" si="61"/>
        <v>0</v>
      </c>
      <c r="Q343" s="96">
        <f t="shared" si="62"/>
        <v>0</v>
      </c>
      <c r="V343" s="84">
        <f t="shared" si="63"/>
        <v>333</v>
      </c>
      <c r="W343" s="84">
        <f t="shared" si="55"/>
        <v>0</v>
      </c>
      <c r="X343" s="96">
        <f t="shared" si="56"/>
        <v>0</v>
      </c>
      <c r="Y343" s="84">
        <f t="shared" si="57"/>
        <v>0</v>
      </c>
      <c r="Z343" s="96">
        <f t="shared" si="58"/>
        <v>0</v>
      </c>
    </row>
    <row r="344" spans="13:26" ht="15">
      <c r="M344" s="84">
        <f t="shared" si="59"/>
        <v>334</v>
      </c>
      <c r="N344" s="84">
        <f t="shared" si="60"/>
        <v>0</v>
      </c>
      <c r="O344" s="96">
        <f t="shared" si="54"/>
        <v>0</v>
      </c>
      <c r="P344" s="84">
        <f t="shared" si="61"/>
        <v>0</v>
      </c>
      <c r="Q344" s="96">
        <f t="shared" si="62"/>
        <v>0</v>
      </c>
      <c r="V344" s="84">
        <f t="shared" si="63"/>
        <v>334</v>
      </c>
      <c r="W344" s="84">
        <f t="shared" si="55"/>
        <v>0</v>
      </c>
      <c r="X344" s="96">
        <f t="shared" si="56"/>
        <v>0</v>
      </c>
      <c r="Y344" s="84">
        <f t="shared" si="57"/>
        <v>0</v>
      </c>
      <c r="Z344" s="96">
        <f t="shared" si="58"/>
        <v>0</v>
      </c>
    </row>
    <row r="345" spans="13:26" ht="15">
      <c r="M345" s="84">
        <f t="shared" si="59"/>
        <v>335</v>
      </c>
      <c r="N345" s="84">
        <f t="shared" si="60"/>
        <v>0</v>
      </c>
      <c r="O345" s="96">
        <f t="shared" si="54"/>
        <v>0</v>
      </c>
      <c r="P345" s="84">
        <f t="shared" si="61"/>
        <v>0</v>
      </c>
      <c r="Q345" s="96">
        <f t="shared" si="62"/>
        <v>0</v>
      </c>
      <c r="V345" s="84">
        <f t="shared" si="63"/>
        <v>335</v>
      </c>
      <c r="W345" s="84">
        <f t="shared" si="55"/>
        <v>0</v>
      </c>
      <c r="X345" s="96">
        <f t="shared" si="56"/>
        <v>0</v>
      </c>
      <c r="Y345" s="84">
        <f t="shared" si="57"/>
        <v>0</v>
      </c>
      <c r="Z345" s="96">
        <f t="shared" si="58"/>
        <v>0</v>
      </c>
    </row>
    <row r="346" spans="13:26" ht="15">
      <c r="M346" s="84">
        <f t="shared" si="59"/>
        <v>336</v>
      </c>
      <c r="N346" s="84">
        <f t="shared" si="60"/>
        <v>0</v>
      </c>
      <c r="O346" s="96">
        <f t="shared" si="54"/>
        <v>0</v>
      </c>
      <c r="P346" s="84">
        <f t="shared" si="61"/>
        <v>0</v>
      </c>
      <c r="Q346" s="96">
        <f t="shared" si="62"/>
        <v>0</v>
      </c>
      <c r="V346" s="84">
        <f t="shared" si="63"/>
        <v>336</v>
      </c>
      <c r="W346" s="84">
        <f t="shared" si="55"/>
        <v>0</v>
      </c>
      <c r="X346" s="96">
        <f t="shared" si="56"/>
        <v>0</v>
      </c>
      <c r="Y346" s="84">
        <f t="shared" si="57"/>
        <v>0</v>
      </c>
      <c r="Z346" s="96">
        <f t="shared" si="58"/>
        <v>0</v>
      </c>
    </row>
    <row r="347" spans="13:26" ht="15">
      <c r="M347" s="84">
        <f t="shared" si="59"/>
        <v>337</v>
      </c>
      <c r="N347" s="84">
        <f t="shared" si="60"/>
        <v>0</v>
      </c>
      <c r="O347" s="96">
        <f t="shared" si="54"/>
        <v>0</v>
      </c>
      <c r="P347" s="84">
        <f t="shared" si="61"/>
        <v>0</v>
      </c>
      <c r="Q347" s="96">
        <f t="shared" si="62"/>
        <v>0</v>
      </c>
      <c r="V347" s="84">
        <f t="shared" si="63"/>
        <v>337</v>
      </c>
      <c r="W347" s="84">
        <f t="shared" si="55"/>
        <v>0</v>
      </c>
      <c r="X347" s="96">
        <f t="shared" si="56"/>
        <v>0</v>
      </c>
      <c r="Y347" s="84">
        <f t="shared" si="57"/>
        <v>0</v>
      </c>
      <c r="Z347" s="96">
        <f t="shared" si="58"/>
        <v>0</v>
      </c>
    </row>
    <row r="348" spans="13:26" ht="15">
      <c r="M348" s="84">
        <f t="shared" si="59"/>
        <v>338</v>
      </c>
      <c r="N348" s="84">
        <f t="shared" si="60"/>
        <v>0</v>
      </c>
      <c r="O348" s="96">
        <f t="shared" si="54"/>
        <v>0</v>
      </c>
      <c r="P348" s="84">
        <f t="shared" si="61"/>
        <v>0</v>
      </c>
      <c r="Q348" s="96">
        <f t="shared" si="62"/>
        <v>0</v>
      </c>
      <c r="V348" s="84">
        <f t="shared" si="63"/>
        <v>338</v>
      </c>
      <c r="W348" s="84">
        <f t="shared" si="55"/>
        <v>0</v>
      </c>
      <c r="X348" s="96">
        <f t="shared" si="56"/>
        <v>0</v>
      </c>
      <c r="Y348" s="84">
        <f t="shared" si="57"/>
        <v>0</v>
      </c>
      <c r="Z348" s="96">
        <f t="shared" si="58"/>
        <v>0</v>
      </c>
    </row>
    <row r="349" spans="13:26" ht="15">
      <c r="M349" s="84">
        <f t="shared" si="59"/>
        <v>339</v>
      </c>
      <c r="N349" s="84">
        <f t="shared" si="60"/>
        <v>0</v>
      </c>
      <c r="O349" s="96">
        <f t="shared" si="54"/>
        <v>0</v>
      </c>
      <c r="P349" s="84">
        <f t="shared" si="61"/>
        <v>0</v>
      </c>
      <c r="Q349" s="96">
        <f t="shared" si="62"/>
        <v>0</v>
      </c>
      <c r="V349" s="84">
        <f t="shared" si="63"/>
        <v>339</v>
      </c>
      <c r="W349" s="84">
        <f t="shared" si="55"/>
        <v>0</v>
      </c>
      <c r="X349" s="96">
        <f t="shared" si="56"/>
        <v>0</v>
      </c>
      <c r="Y349" s="84">
        <f t="shared" si="57"/>
        <v>0</v>
      </c>
      <c r="Z349" s="96">
        <f t="shared" si="58"/>
        <v>0</v>
      </c>
    </row>
    <row r="350" spans="13:26" ht="15">
      <c r="M350" s="84">
        <f t="shared" si="59"/>
        <v>340</v>
      </c>
      <c r="N350" s="84">
        <f t="shared" si="60"/>
        <v>0</v>
      </c>
      <c r="O350" s="96">
        <f t="shared" si="54"/>
        <v>0</v>
      </c>
      <c r="P350" s="84">
        <f t="shared" si="61"/>
        <v>0</v>
      </c>
      <c r="Q350" s="96">
        <f t="shared" si="62"/>
        <v>0</v>
      </c>
      <c r="V350" s="84">
        <f t="shared" si="63"/>
        <v>340</v>
      </c>
      <c r="W350" s="84">
        <f t="shared" si="55"/>
        <v>0</v>
      </c>
      <c r="X350" s="96">
        <f t="shared" si="56"/>
        <v>0</v>
      </c>
      <c r="Y350" s="84">
        <f t="shared" si="57"/>
        <v>0</v>
      </c>
      <c r="Z350" s="96">
        <f t="shared" si="58"/>
        <v>0</v>
      </c>
    </row>
    <row r="351" spans="13:26" ht="15">
      <c r="M351" s="84">
        <f t="shared" si="59"/>
        <v>341</v>
      </c>
      <c r="N351" s="84">
        <f t="shared" si="60"/>
        <v>0</v>
      </c>
      <c r="O351" s="96">
        <f t="shared" si="54"/>
        <v>0</v>
      </c>
      <c r="P351" s="84">
        <f t="shared" si="61"/>
        <v>0</v>
      </c>
      <c r="Q351" s="96">
        <f t="shared" si="62"/>
        <v>0</v>
      </c>
      <c r="V351" s="84">
        <f t="shared" si="63"/>
        <v>341</v>
      </c>
      <c r="W351" s="84">
        <f t="shared" si="55"/>
        <v>0</v>
      </c>
      <c r="X351" s="96">
        <f t="shared" si="56"/>
        <v>0</v>
      </c>
      <c r="Y351" s="84">
        <f t="shared" si="57"/>
        <v>0</v>
      </c>
      <c r="Z351" s="96">
        <f t="shared" si="58"/>
        <v>0</v>
      </c>
    </row>
    <row r="352" spans="13:26" ht="15">
      <c r="M352" s="84">
        <f t="shared" si="59"/>
        <v>342</v>
      </c>
      <c r="N352" s="84">
        <f t="shared" si="60"/>
        <v>0</v>
      </c>
      <c r="O352" s="96">
        <f t="shared" si="54"/>
        <v>0</v>
      </c>
      <c r="P352" s="84">
        <f t="shared" si="61"/>
        <v>0</v>
      </c>
      <c r="Q352" s="96">
        <f t="shared" si="62"/>
        <v>0</v>
      </c>
      <c r="V352" s="84">
        <f t="shared" si="63"/>
        <v>342</v>
      </c>
      <c r="W352" s="84">
        <f t="shared" si="55"/>
        <v>0</v>
      </c>
      <c r="X352" s="96">
        <f t="shared" si="56"/>
        <v>0</v>
      </c>
      <c r="Y352" s="84">
        <f t="shared" si="57"/>
        <v>0</v>
      </c>
      <c r="Z352" s="96">
        <f t="shared" si="58"/>
        <v>0</v>
      </c>
    </row>
    <row r="353" spans="13:26" ht="15">
      <c r="M353" s="84">
        <f t="shared" si="59"/>
        <v>343</v>
      </c>
      <c r="N353" s="84">
        <f t="shared" si="60"/>
        <v>0</v>
      </c>
      <c r="O353" s="96">
        <f t="shared" si="54"/>
        <v>0</v>
      </c>
      <c r="P353" s="84">
        <f t="shared" si="61"/>
        <v>0</v>
      </c>
      <c r="Q353" s="96">
        <f t="shared" si="62"/>
        <v>0</v>
      </c>
      <c r="V353" s="84">
        <f t="shared" si="63"/>
        <v>343</v>
      </c>
      <c r="W353" s="84">
        <f t="shared" si="55"/>
        <v>0</v>
      </c>
      <c r="X353" s="96">
        <f t="shared" si="56"/>
        <v>0</v>
      </c>
      <c r="Y353" s="84">
        <f t="shared" si="57"/>
        <v>0</v>
      </c>
      <c r="Z353" s="96">
        <f t="shared" si="58"/>
        <v>0</v>
      </c>
    </row>
    <row r="354" spans="13:26" ht="15">
      <c r="M354" s="84">
        <f t="shared" si="59"/>
        <v>344</v>
      </c>
      <c r="N354" s="84">
        <f t="shared" si="60"/>
        <v>0</v>
      </c>
      <c r="O354" s="96">
        <f t="shared" si="54"/>
        <v>0</v>
      </c>
      <c r="P354" s="84">
        <f t="shared" si="61"/>
        <v>0</v>
      </c>
      <c r="Q354" s="96">
        <f t="shared" si="62"/>
        <v>0</v>
      </c>
      <c r="V354" s="84">
        <f t="shared" si="63"/>
        <v>344</v>
      </c>
      <c r="W354" s="84">
        <f t="shared" si="55"/>
        <v>0</v>
      </c>
      <c r="X354" s="96">
        <f t="shared" si="56"/>
        <v>0</v>
      </c>
      <c r="Y354" s="84">
        <f t="shared" si="57"/>
        <v>0</v>
      </c>
      <c r="Z354" s="96">
        <f t="shared" si="58"/>
        <v>0</v>
      </c>
    </row>
    <row r="355" spans="13:26" ht="15">
      <c r="M355" s="84">
        <f t="shared" si="59"/>
        <v>345</v>
      </c>
      <c r="N355" s="84">
        <f t="shared" si="60"/>
        <v>0</v>
      </c>
      <c r="O355" s="96">
        <f t="shared" si="54"/>
        <v>0</v>
      </c>
      <c r="P355" s="84">
        <f t="shared" si="61"/>
        <v>0</v>
      </c>
      <c r="Q355" s="96">
        <f t="shared" si="62"/>
        <v>0</v>
      </c>
      <c r="V355" s="84">
        <f t="shared" si="63"/>
        <v>345</v>
      </c>
      <c r="W355" s="84">
        <f t="shared" si="55"/>
        <v>0</v>
      </c>
      <c r="X355" s="96">
        <f t="shared" si="56"/>
        <v>0</v>
      </c>
      <c r="Y355" s="84">
        <f t="shared" si="57"/>
        <v>0</v>
      </c>
      <c r="Z355" s="96">
        <f t="shared" si="58"/>
        <v>0</v>
      </c>
    </row>
    <row r="356" spans="13:26" ht="15">
      <c r="M356" s="84">
        <f t="shared" si="59"/>
        <v>346</v>
      </c>
      <c r="N356" s="84">
        <f t="shared" si="60"/>
        <v>0</v>
      </c>
      <c r="O356" s="96">
        <f t="shared" si="54"/>
        <v>0</v>
      </c>
      <c r="P356" s="84">
        <f t="shared" si="61"/>
        <v>0</v>
      </c>
      <c r="Q356" s="96">
        <f t="shared" si="62"/>
        <v>0</v>
      </c>
      <c r="V356" s="84">
        <f t="shared" si="63"/>
        <v>346</v>
      </c>
      <c r="W356" s="84">
        <f t="shared" si="55"/>
        <v>0</v>
      </c>
      <c r="X356" s="96">
        <f t="shared" si="56"/>
        <v>0</v>
      </c>
      <c r="Y356" s="84">
        <f t="shared" si="57"/>
        <v>0</v>
      </c>
      <c r="Z356" s="96">
        <f t="shared" si="58"/>
        <v>0</v>
      </c>
    </row>
    <row r="357" spans="13:26" ht="15">
      <c r="M357" s="84">
        <f t="shared" si="59"/>
        <v>347</v>
      </c>
      <c r="N357" s="84">
        <f t="shared" si="60"/>
        <v>0</v>
      </c>
      <c r="O357" s="96">
        <f t="shared" si="54"/>
        <v>0</v>
      </c>
      <c r="P357" s="84">
        <f t="shared" si="61"/>
        <v>0</v>
      </c>
      <c r="Q357" s="96">
        <f t="shared" si="62"/>
        <v>0</v>
      </c>
      <c r="V357" s="84">
        <f t="shared" si="63"/>
        <v>347</v>
      </c>
      <c r="W357" s="84">
        <f t="shared" si="55"/>
        <v>0</v>
      </c>
      <c r="X357" s="96">
        <f t="shared" si="56"/>
        <v>0</v>
      </c>
      <c r="Y357" s="84">
        <f t="shared" si="57"/>
        <v>0</v>
      </c>
      <c r="Z357" s="96">
        <f t="shared" si="58"/>
        <v>0</v>
      </c>
    </row>
    <row r="358" spans="13:26" ht="15">
      <c r="M358" s="84">
        <f t="shared" si="59"/>
        <v>348</v>
      </c>
      <c r="N358" s="84">
        <f t="shared" si="60"/>
        <v>0</v>
      </c>
      <c r="O358" s="96">
        <f t="shared" si="54"/>
        <v>0</v>
      </c>
      <c r="P358" s="84">
        <f t="shared" si="61"/>
        <v>0</v>
      </c>
      <c r="Q358" s="96">
        <f t="shared" si="62"/>
        <v>0</v>
      </c>
      <c r="V358" s="84">
        <f t="shared" si="63"/>
        <v>348</v>
      </c>
      <c r="W358" s="84">
        <f t="shared" si="55"/>
        <v>0</v>
      </c>
      <c r="X358" s="96">
        <f t="shared" si="56"/>
        <v>0</v>
      </c>
      <c r="Y358" s="84">
        <f t="shared" si="57"/>
        <v>0</v>
      </c>
      <c r="Z358" s="96">
        <f t="shared" si="58"/>
        <v>0</v>
      </c>
    </row>
    <row r="359" spans="13:26" ht="15">
      <c r="M359" s="84">
        <f t="shared" si="59"/>
        <v>349</v>
      </c>
      <c r="N359" s="84">
        <f t="shared" si="60"/>
        <v>0</v>
      </c>
      <c r="O359" s="96">
        <f t="shared" si="54"/>
        <v>0</v>
      </c>
      <c r="P359" s="84">
        <f t="shared" si="61"/>
        <v>0</v>
      </c>
      <c r="Q359" s="96">
        <f t="shared" si="62"/>
        <v>0</v>
      </c>
      <c r="V359" s="84">
        <f t="shared" si="63"/>
        <v>349</v>
      </c>
      <c r="W359" s="84">
        <f t="shared" si="55"/>
        <v>0</v>
      </c>
      <c r="X359" s="96">
        <f t="shared" si="56"/>
        <v>0</v>
      </c>
      <c r="Y359" s="84">
        <f t="shared" si="57"/>
        <v>0</v>
      </c>
      <c r="Z359" s="96">
        <f t="shared" si="58"/>
        <v>0</v>
      </c>
    </row>
    <row r="360" spans="13:26" ht="15">
      <c r="M360" s="84">
        <f t="shared" si="59"/>
        <v>350</v>
      </c>
      <c r="N360" s="84">
        <f t="shared" si="60"/>
        <v>0</v>
      </c>
      <c r="O360" s="96">
        <f t="shared" si="54"/>
        <v>0</v>
      </c>
      <c r="P360" s="84">
        <f t="shared" si="61"/>
        <v>0</v>
      </c>
      <c r="Q360" s="96">
        <f t="shared" si="62"/>
        <v>0</v>
      </c>
      <c r="V360" s="84">
        <f t="shared" si="63"/>
        <v>350</v>
      </c>
      <c r="W360" s="84">
        <f t="shared" si="55"/>
        <v>0</v>
      </c>
      <c r="X360" s="96">
        <f t="shared" si="56"/>
        <v>0</v>
      </c>
      <c r="Y360" s="84">
        <f t="shared" si="57"/>
        <v>0</v>
      </c>
      <c r="Z360" s="96">
        <f t="shared" si="58"/>
        <v>0</v>
      </c>
    </row>
    <row r="361" spans="13:26" ht="15">
      <c r="M361" s="84">
        <f t="shared" si="59"/>
        <v>351</v>
      </c>
      <c r="N361" s="84">
        <f t="shared" si="60"/>
        <v>0</v>
      </c>
      <c r="O361" s="96">
        <f t="shared" si="54"/>
        <v>0</v>
      </c>
      <c r="P361" s="84">
        <f t="shared" si="61"/>
        <v>0</v>
      </c>
      <c r="Q361" s="96">
        <f t="shared" si="62"/>
        <v>0</v>
      </c>
      <c r="V361" s="84">
        <f t="shared" si="63"/>
        <v>351</v>
      </c>
      <c r="W361" s="84">
        <f t="shared" si="55"/>
        <v>0</v>
      </c>
      <c r="X361" s="96">
        <f t="shared" si="56"/>
        <v>0</v>
      </c>
      <c r="Y361" s="84">
        <f t="shared" si="57"/>
        <v>0</v>
      </c>
      <c r="Z361" s="96">
        <f t="shared" si="58"/>
        <v>0</v>
      </c>
    </row>
    <row r="362" spans="13:26" ht="15">
      <c r="M362" s="84">
        <f t="shared" si="59"/>
        <v>352</v>
      </c>
      <c r="N362" s="84">
        <f t="shared" si="60"/>
        <v>0</v>
      </c>
      <c r="O362" s="96">
        <f t="shared" si="54"/>
        <v>0</v>
      </c>
      <c r="P362" s="84">
        <f t="shared" si="61"/>
        <v>0</v>
      </c>
      <c r="Q362" s="96">
        <f t="shared" si="62"/>
        <v>0</v>
      </c>
      <c r="V362" s="84">
        <f t="shared" si="63"/>
        <v>352</v>
      </c>
      <c r="W362" s="84">
        <f t="shared" si="55"/>
        <v>0</v>
      </c>
      <c r="X362" s="96">
        <f t="shared" si="56"/>
        <v>0</v>
      </c>
      <c r="Y362" s="84">
        <f t="shared" si="57"/>
        <v>0</v>
      </c>
      <c r="Z362" s="96">
        <f t="shared" si="58"/>
        <v>0</v>
      </c>
    </row>
    <row r="363" spans="13:26" ht="15">
      <c r="M363" s="84">
        <f t="shared" si="59"/>
        <v>353</v>
      </c>
      <c r="N363" s="84">
        <f t="shared" si="60"/>
        <v>0</v>
      </c>
      <c r="O363" s="96">
        <f t="shared" si="54"/>
        <v>0</v>
      </c>
      <c r="P363" s="84">
        <f t="shared" si="61"/>
        <v>0</v>
      </c>
      <c r="Q363" s="96">
        <f t="shared" si="62"/>
        <v>0</v>
      </c>
      <c r="V363" s="84">
        <f t="shared" si="63"/>
        <v>353</v>
      </c>
      <c r="W363" s="84">
        <f t="shared" si="55"/>
        <v>0</v>
      </c>
      <c r="X363" s="96">
        <f t="shared" si="56"/>
        <v>0</v>
      </c>
      <c r="Y363" s="84">
        <f t="shared" si="57"/>
        <v>0</v>
      </c>
      <c r="Z363" s="96">
        <f t="shared" si="58"/>
        <v>0</v>
      </c>
    </row>
    <row r="364" spans="13:26" ht="15">
      <c r="M364" s="84">
        <f t="shared" si="59"/>
        <v>354</v>
      </c>
      <c r="N364" s="84">
        <f t="shared" si="60"/>
        <v>0</v>
      </c>
      <c r="O364" s="96">
        <f t="shared" si="54"/>
        <v>0</v>
      </c>
      <c r="P364" s="84">
        <f t="shared" si="61"/>
        <v>0</v>
      </c>
      <c r="Q364" s="96">
        <f t="shared" si="62"/>
        <v>0</v>
      </c>
      <c r="V364" s="84">
        <f t="shared" si="63"/>
        <v>354</v>
      </c>
      <c r="W364" s="84">
        <f t="shared" si="55"/>
        <v>0</v>
      </c>
      <c r="X364" s="96">
        <f t="shared" si="56"/>
        <v>0</v>
      </c>
      <c r="Y364" s="84">
        <f t="shared" si="57"/>
        <v>0</v>
      </c>
      <c r="Z364" s="96">
        <f t="shared" si="58"/>
        <v>0</v>
      </c>
    </row>
    <row r="365" spans="13:26" ht="15">
      <c r="M365" s="84">
        <f t="shared" si="59"/>
        <v>355</v>
      </c>
      <c r="N365" s="84">
        <f t="shared" si="60"/>
        <v>0</v>
      </c>
      <c r="O365" s="96">
        <f t="shared" si="54"/>
        <v>0</v>
      </c>
      <c r="P365" s="84">
        <f t="shared" si="61"/>
        <v>0</v>
      </c>
      <c r="Q365" s="96">
        <f t="shared" si="62"/>
        <v>0</v>
      </c>
      <c r="V365" s="84">
        <f t="shared" si="63"/>
        <v>355</v>
      </c>
      <c r="W365" s="84">
        <f t="shared" si="55"/>
        <v>0</v>
      </c>
      <c r="X365" s="96">
        <f t="shared" si="56"/>
        <v>0</v>
      </c>
      <c r="Y365" s="84">
        <f t="shared" si="57"/>
        <v>0</v>
      </c>
      <c r="Z365" s="96">
        <f t="shared" si="58"/>
        <v>0</v>
      </c>
    </row>
    <row r="366" spans="13:26" ht="15">
      <c r="M366" s="84">
        <f t="shared" si="59"/>
        <v>356</v>
      </c>
      <c r="N366" s="84">
        <f t="shared" si="60"/>
        <v>0</v>
      </c>
      <c r="O366" s="96">
        <f t="shared" si="54"/>
        <v>0</v>
      </c>
      <c r="P366" s="84">
        <f t="shared" si="61"/>
        <v>0</v>
      </c>
      <c r="Q366" s="96">
        <f t="shared" si="62"/>
        <v>0</v>
      </c>
      <c r="V366" s="84">
        <f t="shared" si="63"/>
        <v>356</v>
      </c>
      <c r="W366" s="84">
        <f t="shared" si="55"/>
        <v>0</v>
      </c>
      <c r="X366" s="96">
        <f t="shared" si="56"/>
        <v>0</v>
      </c>
      <c r="Y366" s="84">
        <f t="shared" si="57"/>
        <v>0</v>
      </c>
      <c r="Z366" s="96">
        <f t="shared" si="58"/>
        <v>0</v>
      </c>
    </row>
    <row r="367" spans="13:26" ht="15">
      <c r="M367" s="84">
        <f t="shared" si="59"/>
        <v>357</v>
      </c>
      <c r="N367" s="84">
        <f t="shared" si="60"/>
        <v>0</v>
      </c>
      <c r="O367" s="96">
        <f t="shared" si="54"/>
        <v>0</v>
      </c>
      <c r="P367" s="84">
        <f t="shared" si="61"/>
        <v>0</v>
      </c>
      <c r="Q367" s="96">
        <f t="shared" si="62"/>
        <v>0</v>
      </c>
      <c r="V367" s="84">
        <f t="shared" si="63"/>
        <v>357</v>
      </c>
      <c r="W367" s="84">
        <f t="shared" si="55"/>
        <v>0</v>
      </c>
      <c r="X367" s="96">
        <f t="shared" si="56"/>
        <v>0</v>
      </c>
      <c r="Y367" s="84">
        <f t="shared" si="57"/>
        <v>0</v>
      </c>
      <c r="Z367" s="96">
        <f t="shared" si="58"/>
        <v>0</v>
      </c>
    </row>
    <row r="368" spans="13:26" ht="15">
      <c r="M368" s="84">
        <f t="shared" si="59"/>
        <v>358</v>
      </c>
      <c r="N368" s="84">
        <f t="shared" si="60"/>
        <v>0</v>
      </c>
      <c r="O368" s="96">
        <f t="shared" si="54"/>
        <v>0</v>
      </c>
      <c r="P368" s="84">
        <f t="shared" si="61"/>
        <v>0</v>
      </c>
      <c r="Q368" s="96">
        <f t="shared" si="62"/>
        <v>0</v>
      </c>
      <c r="V368" s="84">
        <f t="shared" si="63"/>
        <v>358</v>
      </c>
      <c r="W368" s="84">
        <f t="shared" si="55"/>
        <v>0</v>
      </c>
      <c r="X368" s="96">
        <f t="shared" si="56"/>
        <v>0</v>
      </c>
      <c r="Y368" s="84">
        <f t="shared" si="57"/>
        <v>0</v>
      </c>
      <c r="Z368" s="96">
        <f t="shared" si="58"/>
        <v>0</v>
      </c>
    </row>
    <row r="369" spans="13:26" ht="15">
      <c r="M369" s="84">
        <f t="shared" si="59"/>
        <v>359</v>
      </c>
      <c r="N369" s="84">
        <f t="shared" si="60"/>
        <v>0</v>
      </c>
      <c r="O369" s="96">
        <f t="shared" si="54"/>
        <v>0</v>
      </c>
      <c r="P369" s="84">
        <f t="shared" si="61"/>
        <v>0</v>
      </c>
      <c r="Q369" s="96">
        <f t="shared" si="62"/>
        <v>0</v>
      </c>
      <c r="V369" s="84">
        <f t="shared" si="63"/>
        <v>359</v>
      </c>
      <c r="W369" s="84">
        <f t="shared" si="55"/>
        <v>0</v>
      </c>
      <c r="X369" s="96">
        <f t="shared" si="56"/>
        <v>0</v>
      </c>
      <c r="Y369" s="84">
        <f t="shared" si="57"/>
        <v>0</v>
      </c>
      <c r="Z369" s="96">
        <f t="shared" si="58"/>
        <v>0</v>
      </c>
    </row>
    <row r="370" spans="13:26" ht="15">
      <c r="M370" s="84">
        <f t="shared" si="59"/>
        <v>360</v>
      </c>
      <c r="N370" s="84">
        <f t="shared" si="60"/>
        <v>0</v>
      </c>
      <c r="O370" s="96">
        <f t="shared" si="54"/>
        <v>0</v>
      </c>
      <c r="P370" s="84">
        <f t="shared" si="61"/>
        <v>0</v>
      </c>
      <c r="Q370" s="96">
        <f t="shared" si="62"/>
        <v>0</v>
      </c>
      <c r="V370" s="84">
        <f t="shared" si="63"/>
        <v>360</v>
      </c>
      <c r="W370" s="84">
        <f t="shared" si="55"/>
        <v>0</v>
      </c>
      <c r="X370" s="96">
        <f t="shared" si="56"/>
        <v>0</v>
      </c>
      <c r="Y370" s="84">
        <f t="shared" si="57"/>
        <v>0</v>
      </c>
      <c r="Z370" s="96">
        <f t="shared" si="58"/>
        <v>0</v>
      </c>
    </row>
    <row r="371" spans="13:26" ht="15">
      <c r="M371" s="84">
        <f t="shared" si="59"/>
        <v>361</v>
      </c>
      <c r="N371" s="84">
        <f t="shared" si="60"/>
        <v>0</v>
      </c>
      <c r="O371" s="96">
        <f t="shared" si="54"/>
        <v>0</v>
      </c>
      <c r="P371" s="84">
        <f t="shared" si="61"/>
        <v>0</v>
      </c>
      <c r="Q371" s="96">
        <f t="shared" si="62"/>
        <v>0</v>
      </c>
      <c r="V371" s="84">
        <f t="shared" si="63"/>
        <v>361</v>
      </c>
      <c r="W371" s="84">
        <f t="shared" si="55"/>
        <v>0</v>
      </c>
      <c r="X371" s="96">
        <f t="shared" si="56"/>
        <v>0</v>
      </c>
      <c r="Y371" s="84">
        <f t="shared" si="57"/>
        <v>0</v>
      </c>
      <c r="Z371" s="96">
        <f t="shared" si="58"/>
        <v>0</v>
      </c>
    </row>
    <row r="372" spans="13:26" ht="15">
      <c r="M372" s="84">
        <f t="shared" si="59"/>
        <v>362</v>
      </c>
      <c r="N372" s="84">
        <f t="shared" si="60"/>
        <v>0</v>
      </c>
      <c r="O372" s="96">
        <f t="shared" si="54"/>
        <v>0</v>
      </c>
      <c r="P372" s="84">
        <f t="shared" si="61"/>
        <v>0</v>
      </c>
      <c r="Q372" s="96">
        <f t="shared" si="62"/>
        <v>0</v>
      </c>
      <c r="V372" s="84">
        <f t="shared" si="63"/>
        <v>362</v>
      </c>
      <c r="W372" s="84">
        <f t="shared" si="55"/>
        <v>0</v>
      </c>
      <c r="X372" s="96">
        <f t="shared" si="56"/>
        <v>0</v>
      </c>
      <c r="Y372" s="84">
        <f t="shared" si="57"/>
        <v>0</v>
      </c>
      <c r="Z372" s="96">
        <f t="shared" si="58"/>
        <v>0</v>
      </c>
    </row>
    <row r="373" spans="13:26" ht="15">
      <c r="M373" s="84">
        <f t="shared" si="59"/>
        <v>363</v>
      </c>
      <c r="N373" s="84">
        <f t="shared" si="60"/>
        <v>0</v>
      </c>
      <c r="O373" s="96">
        <f t="shared" si="54"/>
        <v>0</v>
      </c>
      <c r="P373" s="84">
        <f t="shared" si="61"/>
        <v>0</v>
      </c>
      <c r="Q373" s="96">
        <f t="shared" si="62"/>
        <v>0</v>
      </c>
      <c r="V373" s="84">
        <f t="shared" si="63"/>
        <v>363</v>
      </c>
      <c r="W373" s="84">
        <f t="shared" si="55"/>
        <v>0</v>
      </c>
      <c r="X373" s="96">
        <f t="shared" si="56"/>
        <v>0</v>
      </c>
      <c r="Y373" s="84">
        <f t="shared" si="57"/>
        <v>0</v>
      </c>
      <c r="Z373" s="96">
        <f t="shared" si="58"/>
        <v>0</v>
      </c>
    </row>
    <row r="374" spans="13:26" ht="15">
      <c r="M374" s="84">
        <f t="shared" si="59"/>
        <v>364</v>
      </c>
      <c r="N374" s="84">
        <f t="shared" si="60"/>
        <v>0</v>
      </c>
      <c r="O374" s="96">
        <f t="shared" si="54"/>
        <v>0</v>
      </c>
      <c r="P374" s="84">
        <f t="shared" si="61"/>
        <v>0</v>
      </c>
      <c r="Q374" s="96">
        <f t="shared" si="62"/>
        <v>0</v>
      </c>
      <c r="V374" s="84">
        <f t="shared" si="63"/>
        <v>364</v>
      </c>
      <c r="W374" s="84">
        <f t="shared" si="55"/>
        <v>0</v>
      </c>
      <c r="X374" s="96">
        <f t="shared" si="56"/>
        <v>0</v>
      </c>
      <c r="Y374" s="84">
        <f t="shared" si="57"/>
        <v>0</v>
      </c>
      <c r="Z374" s="96">
        <f t="shared" si="58"/>
        <v>0</v>
      </c>
    </row>
    <row r="375" spans="13:26" ht="15">
      <c r="M375" s="84">
        <f t="shared" si="59"/>
        <v>365</v>
      </c>
      <c r="N375" s="84">
        <f t="shared" si="60"/>
        <v>0</v>
      </c>
      <c r="O375" s="96">
        <f t="shared" si="54"/>
        <v>0</v>
      </c>
      <c r="P375" s="84">
        <f t="shared" si="61"/>
        <v>0</v>
      </c>
      <c r="Q375" s="96">
        <f t="shared" si="62"/>
        <v>0</v>
      </c>
      <c r="V375" s="84">
        <f t="shared" si="63"/>
        <v>365</v>
      </c>
      <c r="W375" s="84">
        <f t="shared" si="55"/>
        <v>0</v>
      </c>
      <c r="X375" s="96">
        <f t="shared" si="56"/>
        <v>0</v>
      </c>
      <c r="Y375" s="84">
        <f t="shared" si="57"/>
        <v>0</v>
      </c>
      <c r="Z375" s="96">
        <f t="shared" si="58"/>
        <v>0</v>
      </c>
    </row>
    <row r="376" spans="13:26" ht="15">
      <c r="M376" s="84">
        <f t="shared" si="59"/>
        <v>366</v>
      </c>
      <c r="N376" s="84">
        <f t="shared" si="60"/>
        <v>0</v>
      </c>
      <c r="O376" s="96">
        <f t="shared" si="54"/>
        <v>0</v>
      </c>
      <c r="P376" s="84">
        <f t="shared" si="61"/>
        <v>0</v>
      </c>
      <c r="Q376" s="96">
        <f t="shared" si="62"/>
        <v>0</v>
      </c>
      <c r="V376" s="84">
        <f t="shared" si="63"/>
        <v>366</v>
      </c>
      <c r="W376" s="84">
        <f t="shared" si="55"/>
        <v>0</v>
      </c>
      <c r="X376" s="96">
        <f t="shared" si="56"/>
        <v>0</v>
      </c>
      <c r="Y376" s="84">
        <f t="shared" si="57"/>
        <v>0</v>
      </c>
      <c r="Z376" s="96">
        <f t="shared" si="58"/>
        <v>0</v>
      </c>
    </row>
    <row r="377" spans="13:26" ht="15">
      <c r="M377" s="84">
        <f t="shared" si="59"/>
        <v>367</v>
      </c>
      <c r="N377" s="84">
        <f t="shared" si="60"/>
        <v>0</v>
      </c>
      <c r="O377" s="96">
        <f t="shared" si="54"/>
        <v>0</v>
      </c>
      <c r="P377" s="84">
        <f t="shared" si="61"/>
        <v>0</v>
      </c>
      <c r="Q377" s="96">
        <f t="shared" si="62"/>
        <v>0</v>
      </c>
      <c r="V377" s="84">
        <f t="shared" si="63"/>
        <v>367</v>
      </c>
      <c r="W377" s="84">
        <f t="shared" si="55"/>
        <v>0</v>
      </c>
      <c r="X377" s="96">
        <f t="shared" si="56"/>
        <v>0</v>
      </c>
      <c r="Y377" s="84">
        <f t="shared" si="57"/>
        <v>0</v>
      </c>
      <c r="Z377" s="96">
        <f t="shared" si="58"/>
        <v>0</v>
      </c>
    </row>
    <row r="378" spans="13:26" ht="15">
      <c r="M378" s="84">
        <f t="shared" si="59"/>
        <v>368</v>
      </c>
      <c r="N378" s="84">
        <f t="shared" si="60"/>
        <v>0</v>
      </c>
      <c r="O378" s="96">
        <f t="shared" si="54"/>
        <v>0</v>
      </c>
      <c r="P378" s="84">
        <f t="shared" si="61"/>
        <v>0</v>
      </c>
      <c r="Q378" s="96">
        <f t="shared" si="62"/>
        <v>0</v>
      </c>
      <c r="V378" s="84">
        <f t="shared" si="63"/>
        <v>368</v>
      </c>
      <c r="W378" s="84">
        <f t="shared" si="55"/>
        <v>0</v>
      </c>
      <c r="X378" s="96">
        <f t="shared" si="56"/>
        <v>0</v>
      </c>
      <c r="Y378" s="84">
        <f t="shared" si="57"/>
        <v>0</v>
      </c>
      <c r="Z378" s="96">
        <f t="shared" si="58"/>
        <v>0</v>
      </c>
    </row>
    <row r="379" spans="13:26" ht="15">
      <c r="M379" s="84">
        <f t="shared" si="59"/>
        <v>369</v>
      </c>
      <c r="N379" s="84">
        <f t="shared" si="60"/>
        <v>0</v>
      </c>
      <c r="O379" s="96">
        <f t="shared" si="54"/>
        <v>0</v>
      </c>
      <c r="P379" s="84">
        <f t="shared" si="61"/>
        <v>0</v>
      </c>
      <c r="Q379" s="96">
        <f t="shared" si="62"/>
        <v>0</v>
      </c>
      <c r="V379" s="84">
        <f t="shared" si="63"/>
        <v>369</v>
      </c>
      <c r="W379" s="84">
        <f t="shared" si="55"/>
        <v>0</v>
      </c>
      <c r="X379" s="96">
        <f t="shared" si="56"/>
        <v>0</v>
      </c>
      <c r="Y379" s="84">
        <f t="shared" si="57"/>
        <v>0</v>
      </c>
      <c r="Z379" s="96">
        <f t="shared" si="58"/>
        <v>0</v>
      </c>
    </row>
    <row r="380" spans="13:26" ht="15">
      <c r="M380" s="84">
        <f t="shared" si="59"/>
        <v>370</v>
      </c>
      <c r="N380" s="84">
        <f t="shared" si="60"/>
        <v>0</v>
      </c>
      <c r="O380" s="96">
        <f t="shared" si="54"/>
        <v>0</v>
      </c>
      <c r="P380" s="84">
        <f t="shared" si="61"/>
        <v>0</v>
      </c>
      <c r="Q380" s="96">
        <f t="shared" si="62"/>
        <v>0</v>
      </c>
      <c r="V380" s="84">
        <f t="shared" si="63"/>
        <v>370</v>
      </c>
      <c r="W380" s="84">
        <f t="shared" si="55"/>
        <v>0</v>
      </c>
      <c r="X380" s="96">
        <f t="shared" si="56"/>
        <v>0</v>
      </c>
      <c r="Y380" s="84">
        <f t="shared" si="57"/>
        <v>0</v>
      </c>
      <c r="Z380" s="96">
        <f t="shared" si="58"/>
        <v>0</v>
      </c>
    </row>
    <row r="381" spans="13:26" ht="15">
      <c r="M381" s="84">
        <f t="shared" si="59"/>
        <v>371</v>
      </c>
      <c r="N381" s="84">
        <f t="shared" si="60"/>
        <v>0</v>
      </c>
      <c r="O381" s="96">
        <f t="shared" si="54"/>
        <v>0</v>
      </c>
      <c r="P381" s="84">
        <f t="shared" si="61"/>
        <v>0</v>
      </c>
      <c r="Q381" s="96">
        <f t="shared" si="62"/>
        <v>0</v>
      </c>
      <c r="V381" s="84">
        <f t="shared" si="63"/>
        <v>371</v>
      </c>
      <c r="W381" s="84">
        <f t="shared" si="55"/>
        <v>0</v>
      </c>
      <c r="X381" s="96">
        <f t="shared" si="56"/>
        <v>0</v>
      </c>
      <c r="Y381" s="84">
        <f t="shared" si="57"/>
        <v>0</v>
      </c>
      <c r="Z381" s="96">
        <f t="shared" si="58"/>
        <v>0</v>
      </c>
    </row>
    <row r="382" spans="13:26" ht="15">
      <c r="M382" s="84">
        <f t="shared" si="59"/>
        <v>372</v>
      </c>
      <c r="N382" s="84">
        <f t="shared" si="60"/>
        <v>0</v>
      </c>
      <c r="O382" s="96">
        <f t="shared" si="54"/>
        <v>0</v>
      </c>
      <c r="P382" s="84">
        <f t="shared" si="61"/>
        <v>0</v>
      </c>
      <c r="Q382" s="96">
        <f t="shared" si="62"/>
        <v>0</v>
      </c>
      <c r="V382" s="84">
        <f t="shared" si="63"/>
        <v>372</v>
      </c>
      <c r="W382" s="84">
        <f t="shared" si="55"/>
        <v>0</v>
      </c>
      <c r="X382" s="96">
        <f t="shared" si="56"/>
        <v>0</v>
      </c>
      <c r="Y382" s="84">
        <f t="shared" si="57"/>
        <v>0</v>
      </c>
      <c r="Z382" s="96">
        <f t="shared" si="58"/>
        <v>0</v>
      </c>
    </row>
    <row r="383" spans="13:26" ht="15">
      <c r="M383" s="84">
        <f t="shared" si="59"/>
        <v>373</v>
      </c>
      <c r="N383" s="84">
        <f t="shared" si="60"/>
        <v>0</v>
      </c>
      <c r="O383" s="96">
        <f t="shared" si="54"/>
        <v>0</v>
      </c>
      <c r="P383" s="84">
        <f t="shared" si="61"/>
        <v>0</v>
      </c>
      <c r="Q383" s="96">
        <f t="shared" si="62"/>
        <v>0</v>
      </c>
      <c r="V383" s="84">
        <f t="shared" si="63"/>
        <v>373</v>
      </c>
      <c r="W383" s="84">
        <f t="shared" si="55"/>
        <v>0</v>
      </c>
      <c r="X383" s="96">
        <f t="shared" si="56"/>
        <v>0</v>
      </c>
      <c r="Y383" s="84">
        <f t="shared" si="57"/>
        <v>0</v>
      </c>
      <c r="Z383" s="96">
        <f t="shared" si="58"/>
        <v>0</v>
      </c>
    </row>
    <row r="384" spans="13:26" ht="15">
      <c r="M384" s="84">
        <f t="shared" si="59"/>
        <v>374</v>
      </c>
      <c r="N384" s="84">
        <f t="shared" si="60"/>
        <v>0</v>
      </c>
      <c r="O384" s="96">
        <f t="shared" si="54"/>
        <v>0</v>
      </c>
      <c r="P384" s="84">
        <f t="shared" si="61"/>
        <v>0</v>
      </c>
      <c r="Q384" s="96">
        <f t="shared" si="62"/>
        <v>0</v>
      </c>
      <c r="V384" s="84">
        <f t="shared" si="63"/>
        <v>374</v>
      </c>
      <c r="W384" s="84">
        <f t="shared" si="55"/>
        <v>0</v>
      </c>
      <c r="X384" s="96">
        <f t="shared" si="56"/>
        <v>0</v>
      </c>
      <c r="Y384" s="84">
        <f t="shared" si="57"/>
        <v>0</v>
      </c>
      <c r="Z384" s="96">
        <f t="shared" si="58"/>
        <v>0</v>
      </c>
    </row>
    <row r="385" spans="13:26" ht="15">
      <c r="M385" s="84">
        <f t="shared" si="59"/>
        <v>375</v>
      </c>
      <c r="N385" s="84">
        <f t="shared" si="60"/>
        <v>0</v>
      </c>
      <c r="O385" s="96">
        <f t="shared" si="54"/>
        <v>0</v>
      </c>
      <c r="P385" s="84">
        <f t="shared" si="61"/>
        <v>0</v>
      </c>
      <c r="Q385" s="96">
        <f t="shared" si="62"/>
        <v>0</v>
      </c>
      <c r="V385" s="84">
        <f t="shared" si="63"/>
        <v>375</v>
      </c>
      <c r="W385" s="84">
        <f t="shared" si="55"/>
        <v>0</v>
      </c>
      <c r="X385" s="96">
        <f t="shared" si="56"/>
        <v>0</v>
      </c>
      <c r="Y385" s="84">
        <f t="shared" si="57"/>
        <v>0</v>
      </c>
      <c r="Z385" s="96">
        <f t="shared" si="58"/>
        <v>0</v>
      </c>
    </row>
    <row r="386" spans="13:26" ht="15">
      <c r="M386" s="84">
        <f t="shared" si="59"/>
        <v>376</v>
      </c>
      <c r="N386" s="84">
        <f t="shared" si="60"/>
        <v>0</v>
      </c>
      <c r="O386" s="96">
        <f t="shared" si="54"/>
        <v>0</v>
      </c>
      <c r="P386" s="84">
        <f t="shared" si="61"/>
        <v>0</v>
      </c>
      <c r="Q386" s="96">
        <f t="shared" si="62"/>
        <v>0</v>
      </c>
      <c r="V386" s="84">
        <f t="shared" si="63"/>
        <v>376</v>
      </c>
      <c r="W386" s="84">
        <f t="shared" si="55"/>
        <v>0</v>
      </c>
      <c r="X386" s="96">
        <f t="shared" si="56"/>
        <v>0</v>
      </c>
      <c r="Y386" s="84">
        <f t="shared" si="57"/>
        <v>0</v>
      </c>
      <c r="Z386" s="96">
        <f t="shared" si="58"/>
        <v>0</v>
      </c>
    </row>
    <row r="387" spans="13:26" ht="15">
      <c r="M387" s="84">
        <f t="shared" si="59"/>
        <v>377</v>
      </c>
      <c r="N387" s="84">
        <f t="shared" si="60"/>
        <v>0</v>
      </c>
      <c r="O387" s="96">
        <f t="shared" si="54"/>
        <v>0</v>
      </c>
      <c r="P387" s="84">
        <f t="shared" si="61"/>
        <v>0</v>
      </c>
      <c r="Q387" s="96">
        <f t="shared" si="62"/>
        <v>0</v>
      </c>
      <c r="V387" s="84">
        <f t="shared" si="63"/>
        <v>377</v>
      </c>
      <c r="W387" s="84">
        <f t="shared" si="55"/>
        <v>0</v>
      </c>
      <c r="X387" s="96">
        <f t="shared" si="56"/>
        <v>0</v>
      </c>
      <c r="Y387" s="84">
        <f t="shared" si="57"/>
        <v>0</v>
      </c>
      <c r="Z387" s="96">
        <f t="shared" si="58"/>
        <v>0</v>
      </c>
    </row>
    <row r="388" spans="13:26" ht="15">
      <c r="M388" s="84">
        <f t="shared" si="59"/>
        <v>378</v>
      </c>
      <c r="N388" s="84">
        <f t="shared" si="60"/>
        <v>0</v>
      </c>
      <c r="O388" s="96">
        <f t="shared" si="54"/>
        <v>0</v>
      </c>
      <c r="P388" s="84">
        <f t="shared" si="61"/>
        <v>0</v>
      </c>
      <c r="Q388" s="96">
        <f t="shared" si="62"/>
        <v>0</v>
      </c>
      <c r="V388" s="84">
        <f t="shared" si="63"/>
        <v>378</v>
      </c>
      <c r="W388" s="84">
        <f t="shared" si="55"/>
        <v>0</v>
      </c>
      <c r="X388" s="96">
        <f t="shared" si="56"/>
        <v>0</v>
      </c>
      <c r="Y388" s="84">
        <f t="shared" si="57"/>
        <v>0</v>
      </c>
      <c r="Z388" s="96">
        <f t="shared" si="58"/>
        <v>0</v>
      </c>
    </row>
    <row r="389" spans="13:26" ht="15">
      <c r="M389" s="84">
        <f t="shared" si="59"/>
        <v>379</v>
      </c>
      <c r="N389" s="84">
        <f t="shared" si="60"/>
        <v>0</v>
      </c>
      <c r="O389" s="96">
        <f t="shared" si="54"/>
        <v>0</v>
      </c>
      <c r="P389" s="84">
        <f t="shared" si="61"/>
        <v>0</v>
      </c>
      <c r="Q389" s="96">
        <f t="shared" si="62"/>
        <v>0</v>
      </c>
      <c r="V389" s="84">
        <f t="shared" si="63"/>
        <v>379</v>
      </c>
      <c r="W389" s="84">
        <f t="shared" si="55"/>
        <v>0</v>
      </c>
      <c r="X389" s="96">
        <f t="shared" si="56"/>
        <v>0</v>
      </c>
      <c r="Y389" s="84">
        <f t="shared" si="57"/>
        <v>0</v>
      </c>
      <c r="Z389" s="96">
        <f t="shared" si="58"/>
        <v>0</v>
      </c>
    </row>
    <row r="390" spans="13:26" ht="15">
      <c r="M390" s="84">
        <f t="shared" si="59"/>
        <v>380</v>
      </c>
      <c r="N390" s="84">
        <f t="shared" si="60"/>
        <v>0</v>
      </c>
      <c r="O390" s="96">
        <f t="shared" si="54"/>
        <v>0</v>
      </c>
      <c r="P390" s="84">
        <f t="shared" si="61"/>
        <v>0</v>
      </c>
      <c r="Q390" s="96">
        <f t="shared" si="62"/>
        <v>0</v>
      </c>
      <c r="V390" s="84">
        <f t="shared" si="63"/>
        <v>380</v>
      </c>
      <c r="W390" s="84">
        <f t="shared" si="55"/>
        <v>0</v>
      </c>
      <c r="X390" s="96">
        <f t="shared" si="56"/>
        <v>0</v>
      </c>
      <c r="Y390" s="84">
        <f t="shared" si="57"/>
        <v>0</v>
      </c>
      <c r="Z390" s="96">
        <f t="shared" si="58"/>
        <v>0</v>
      </c>
    </row>
    <row r="391" spans="13:26" ht="15">
      <c r="M391" s="84">
        <f t="shared" si="59"/>
        <v>381</v>
      </c>
      <c r="N391" s="84">
        <f t="shared" si="60"/>
        <v>0</v>
      </c>
      <c r="O391" s="96">
        <f t="shared" si="54"/>
        <v>0</v>
      </c>
      <c r="P391" s="84">
        <f t="shared" si="61"/>
        <v>0</v>
      </c>
      <c r="Q391" s="96">
        <f t="shared" si="62"/>
        <v>0</v>
      </c>
      <c r="V391" s="84">
        <f t="shared" si="63"/>
        <v>381</v>
      </c>
      <c r="W391" s="84">
        <f t="shared" si="55"/>
        <v>0</v>
      </c>
      <c r="X391" s="96">
        <f t="shared" si="56"/>
        <v>0</v>
      </c>
      <c r="Y391" s="84">
        <f t="shared" si="57"/>
        <v>0</v>
      </c>
      <c r="Z391" s="96">
        <f t="shared" si="58"/>
        <v>0</v>
      </c>
    </row>
    <row r="392" spans="13:26" ht="15">
      <c r="M392" s="84">
        <f t="shared" si="59"/>
        <v>382</v>
      </c>
      <c r="N392" s="84">
        <f t="shared" si="60"/>
        <v>0</v>
      </c>
      <c r="O392" s="96">
        <f t="shared" si="54"/>
        <v>0</v>
      </c>
      <c r="P392" s="84">
        <f t="shared" si="61"/>
        <v>0</v>
      </c>
      <c r="Q392" s="96">
        <f t="shared" si="62"/>
        <v>0</v>
      </c>
      <c r="V392" s="84">
        <f t="shared" si="63"/>
        <v>382</v>
      </c>
      <c r="W392" s="84">
        <f t="shared" si="55"/>
        <v>0</v>
      </c>
      <c r="X392" s="96">
        <f t="shared" si="56"/>
        <v>0</v>
      </c>
      <c r="Y392" s="84">
        <f t="shared" si="57"/>
        <v>0</v>
      </c>
      <c r="Z392" s="96">
        <f t="shared" si="58"/>
        <v>0</v>
      </c>
    </row>
    <row r="393" spans="13:26" ht="15">
      <c r="M393" s="84">
        <f t="shared" si="59"/>
        <v>383</v>
      </c>
      <c r="N393" s="84">
        <f t="shared" si="60"/>
        <v>0</v>
      </c>
      <c r="O393" s="96">
        <f t="shared" si="54"/>
        <v>0</v>
      </c>
      <c r="P393" s="84">
        <f t="shared" si="61"/>
        <v>0</v>
      </c>
      <c r="Q393" s="96">
        <f t="shared" si="62"/>
        <v>0</v>
      </c>
      <c r="V393" s="84">
        <f t="shared" si="63"/>
        <v>383</v>
      </c>
      <c r="W393" s="84">
        <f t="shared" si="55"/>
        <v>0</v>
      </c>
      <c r="X393" s="96">
        <f t="shared" si="56"/>
        <v>0</v>
      </c>
      <c r="Y393" s="84">
        <f t="shared" si="57"/>
        <v>0</v>
      </c>
      <c r="Z393" s="96">
        <f t="shared" si="58"/>
        <v>0</v>
      </c>
    </row>
    <row r="394" spans="13:26" ht="15">
      <c r="M394" s="84">
        <f t="shared" si="59"/>
        <v>384</v>
      </c>
      <c r="N394" s="84">
        <f t="shared" si="60"/>
        <v>0</v>
      </c>
      <c r="O394" s="96">
        <f t="shared" si="54"/>
        <v>0</v>
      </c>
      <c r="P394" s="84">
        <f t="shared" si="61"/>
        <v>0</v>
      </c>
      <c r="Q394" s="96">
        <f t="shared" si="62"/>
        <v>0</v>
      </c>
      <c r="V394" s="84">
        <f t="shared" si="63"/>
        <v>384</v>
      </c>
      <c r="W394" s="84">
        <f t="shared" si="55"/>
        <v>0</v>
      </c>
      <c r="X394" s="96">
        <f t="shared" si="56"/>
        <v>0</v>
      </c>
      <c r="Y394" s="84">
        <f t="shared" si="57"/>
        <v>0</v>
      </c>
      <c r="Z394" s="96">
        <f t="shared" si="58"/>
        <v>0</v>
      </c>
    </row>
    <row r="395" spans="13:26" ht="15">
      <c r="M395" s="84">
        <f t="shared" si="59"/>
        <v>385</v>
      </c>
      <c r="N395" s="84">
        <f t="shared" si="60"/>
        <v>0</v>
      </c>
      <c r="O395" s="96">
        <f t="shared" si="54"/>
        <v>0</v>
      </c>
      <c r="P395" s="84">
        <f t="shared" si="61"/>
        <v>0</v>
      </c>
      <c r="Q395" s="96">
        <f t="shared" si="62"/>
        <v>0</v>
      </c>
      <c r="V395" s="84">
        <f t="shared" si="63"/>
        <v>385</v>
      </c>
      <c r="W395" s="84">
        <f t="shared" si="55"/>
        <v>0</v>
      </c>
      <c r="X395" s="96">
        <f t="shared" si="56"/>
        <v>0</v>
      </c>
      <c r="Y395" s="84">
        <f t="shared" si="57"/>
        <v>0</v>
      </c>
      <c r="Z395" s="96">
        <f t="shared" si="58"/>
        <v>0</v>
      </c>
    </row>
    <row r="396" spans="13:26" ht="15">
      <c r="M396" s="84">
        <f t="shared" si="59"/>
        <v>386</v>
      </c>
      <c r="N396" s="84">
        <f t="shared" si="60"/>
        <v>0</v>
      </c>
      <c r="O396" s="96">
        <f aca="true" t="shared" si="64" ref="O396:O459">IF(M396&lt;=$C$6,$C$15*12,0)</f>
        <v>0</v>
      </c>
      <c r="P396" s="84">
        <f t="shared" si="61"/>
        <v>0</v>
      </c>
      <c r="Q396" s="96">
        <f t="shared" si="62"/>
        <v>0</v>
      </c>
      <c r="V396" s="84">
        <f t="shared" si="63"/>
        <v>386</v>
      </c>
      <c r="W396" s="84">
        <f aca="true" t="shared" si="65" ref="W396:W459">N396</f>
        <v>0</v>
      </c>
      <c r="X396" s="96">
        <f aca="true" t="shared" si="66" ref="X396:X459">O396</f>
        <v>0</v>
      </c>
      <c r="Y396" s="84">
        <f aca="true" t="shared" si="67" ref="Y396:Y459">IF(X396&lt;W396,W396-X396,0)</f>
        <v>0</v>
      </c>
      <c r="Z396" s="96">
        <f aca="true" t="shared" si="68" ref="Z396:Z459">Y396*(1+$I$2)^($F$6-V396)</f>
        <v>0</v>
      </c>
    </row>
    <row r="397" spans="13:26" ht="15">
      <c r="M397" s="84">
        <f aca="true" t="shared" si="69" ref="M397:M460">M396+1</f>
        <v>387</v>
      </c>
      <c r="N397" s="84">
        <f aca="true" t="shared" si="70" ref="N397:N460">IF(M397&lt;=$F$6,(N396*(1+$F$4)),0)</f>
        <v>0</v>
      </c>
      <c r="O397" s="96">
        <f t="shared" si="64"/>
        <v>0</v>
      </c>
      <c r="P397" s="84">
        <f aca="true" t="shared" si="71" ref="P397:P460">IF(O397&gt;N397,O397-N397,0)</f>
        <v>0</v>
      </c>
      <c r="Q397" s="96">
        <f aca="true" t="shared" si="72" ref="Q397:Q460">P397*(1+$I$2)^($F$6-M397)</f>
        <v>0</v>
      </c>
      <c r="V397" s="84">
        <f aca="true" t="shared" si="73" ref="V397:V460">V396+1</f>
        <v>387</v>
      </c>
      <c r="W397" s="84">
        <f t="shared" si="65"/>
        <v>0</v>
      </c>
      <c r="X397" s="96">
        <f t="shared" si="66"/>
        <v>0</v>
      </c>
      <c r="Y397" s="84">
        <f t="shared" si="67"/>
        <v>0</v>
      </c>
      <c r="Z397" s="96">
        <f t="shared" si="68"/>
        <v>0</v>
      </c>
    </row>
    <row r="398" spans="13:26" ht="15">
      <c r="M398" s="84">
        <f t="shared" si="69"/>
        <v>388</v>
      </c>
      <c r="N398" s="84">
        <f t="shared" si="70"/>
        <v>0</v>
      </c>
      <c r="O398" s="96">
        <f t="shared" si="64"/>
        <v>0</v>
      </c>
      <c r="P398" s="84">
        <f t="shared" si="71"/>
        <v>0</v>
      </c>
      <c r="Q398" s="96">
        <f t="shared" si="72"/>
        <v>0</v>
      </c>
      <c r="V398" s="84">
        <f t="shared" si="73"/>
        <v>388</v>
      </c>
      <c r="W398" s="84">
        <f t="shared" si="65"/>
        <v>0</v>
      </c>
      <c r="X398" s="96">
        <f t="shared" si="66"/>
        <v>0</v>
      </c>
      <c r="Y398" s="84">
        <f t="shared" si="67"/>
        <v>0</v>
      </c>
      <c r="Z398" s="96">
        <f t="shared" si="68"/>
        <v>0</v>
      </c>
    </row>
    <row r="399" spans="13:26" ht="15">
      <c r="M399" s="84">
        <f t="shared" si="69"/>
        <v>389</v>
      </c>
      <c r="N399" s="84">
        <f t="shared" si="70"/>
        <v>0</v>
      </c>
      <c r="O399" s="96">
        <f t="shared" si="64"/>
        <v>0</v>
      </c>
      <c r="P399" s="84">
        <f t="shared" si="71"/>
        <v>0</v>
      </c>
      <c r="Q399" s="96">
        <f t="shared" si="72"/>
        <v>0</v>
      </c>
      <c r="V399" s="84">
        <f t="shared" si="73"/>
        <v>389</v>
      </c>
      <c r="W399" s="84">
        <f t="shared" si="65"/>
        <v>0</v>
      </c>
      <c r="X399" s="96">
        <f t="shared" si="66"/>
        <v>0</v>
      </c>
      <c r="Y399" s="84">
        <f t="shared" si="67"/>
        <v>0</v>
      </c>
      <c r="Z399" s="96">
        <f t="shared" si="68"/>
        <v>0</v>
      </c>
    </row>
    <row r="400" spans="13:26" ht="15">
      <c r="M400" s="84">
        <f t="shared" si="69"/>
        <v>390</v>
      </c>
      <c r="N400" s="84">
        <f t="shared" si="70"/>
        <v>0</v>
      </c>
      <c r="O400" s="96">
        <f t="shared" si="64"/>
        <v>0</v>
      </c>
      <c r="P400" s="84">
        <f t="shared" si="71"/>
        <v>0</v>
      </c>
      <c r="Q400" s="96">
        <f t="shared" si="72"/>
        <v>0</v>
      </c>
      <c r="V400" s="84">
        <f t="shared" si="73"/>
        <v>390</v>
      </c>
      <c r="W400" s="84">
        <f t="shared" si="65"/>
        <v>0</v>
      </c>
      <c r="X400" s="96">
        <f t="shared" si="66"/>
        <v>0</v>
      </c>
      <c r="Y400" s="84">
        <f t="shared" si="67"/>
        <v>0</v>
      </c>
      <c r="Z400" s="96">
        <f t="shared" si="68"/>
        <v>0</v>
      </c>
    </row>
    <row r="401" spans="13:26" ht="15">
      <c r="M401" s="84">
        <f t="shared" si="69"/>
        <v>391</v>
      </c>
      <c r="N401" s="84">
        <f t="shared" si="70"/>
        <v>0</v>
      </c>
      <c r="O401" s="96">
        <f t="shared" si="64"/>
        <v>0</v>
      </c>
      <c r="P401" s="84">
        <f t="shared" si="71"/>
        <v>0</v>
      </c>
      <c r="Q401" s="96">
        <f t="shared" si="72"/>
        <v>0</v>
      </c>
      <c r="V401" s="84">
        <f t="shared" si="73"/>
        <v>391</v>
      </c>
      <c r="W401" s="84">
        <f t="shared" si="65"/>
        <v>0</v>
      </c>
      <c r="X401" s="96">
        <f t="shared" si="66"/>
        <v>0</v>
      </c>
      <c r="Y401" s="84">
        <f t="shared" si="67"/>
        <v>0</v>
      </c>
      <c r="Z401" s="96">
        <f t="shared" si="68"/>
        <v>0</v>
      </c>
    </row>
    <row r="402" spans="13:26" ht="15">
      <c r="M402" s="84">
        <f t="shared" si="69"/>
        <v>392</v>
      </c>
      <c r="N402" s="84">
        <f t="shared" si="70"/>
        <v>0</v>
      </c>
      <c r="O402" s="96">
        <f t="shared" si="64"/>
        <v>0</v>
      </c>
      <c r="P402" s="84">
        <f t="shared" si="71"/>
        <v>0</v>
      </c>
      <c r="Q402" s="96">
        <f t="shared" si="72"/>
        <v>0</v>
      </c>
      <c r="V402" s="84">
        <f t="shared" si="73"/>
        <v>392</v>
      </c>
      <c r="W402" s="84">
        <f t="shared" si="65"/>
        <v>0</v>
      </c>
      <c r="X402" s="96">
        <f t="shared" si="66"/>
        <v>0</v>
      </c>
      <c r="Y402" s="84">
        <f t="shared" si="67"/>
        <v>0</v>
      </c>
      <c r="Z402" s="96">
        <f t="shared" si="68"/>
        <v>0</v>
      </c>
    </row>
    <row r="403" spans="13:26" ht="15">
      <c r="M403" s="84">
        <f t="shared" si="69"/>
        <v>393</v>
      </c>
      <c r="N403" s="84">
        <f t="shared" si="70"/>
        <v>0</v>
      </c>
      <c r="O403" s="96">
        <f t="shared" si="64"/>
        <v>0</v>
      </c>
      <c r="P403" s="84">
        <f t="shared" si="71"/>
        <v>0</v>
      </c>
      <c r="Q403" s="96">
        <f t="shared" si="72"/>
        <v>0</v>
      </c>
      <c r="V403" s="84">
        <f t="shared" si="73"/>
        <v>393</v>
      </c>
      <c r="W403" s="84">
        <f t="shared" si="65"/>
        <v>0</v>
      </c>
      <c r="X403" s="96">
        <f t="shared" si="66"/>
        <v>0</v>
      </c>
      <c r="Y403" s="84">
        <f t="shared" si="67"/>
        <v>0</v>
      </c>
      <c r="Z403" s="96">
        <f t="shared" si="68"/>
        <v>0</v>
      </c>
    </row>
    <row r="404" spans="13:26" ht="15">
      <c r="M404" s="84">
        <f t="shared" si="69"/>
        <v>394</v>
      </c>
      <c r="N404" s="84">
        <f t="shared" si="70"/>
        <v>0</v>
      </c>
      <c r="O404" s="96">
        <f t="shared" si="64"/>
        <v>0</v>
      </c>
      <c r="P404" s="84">
        <f t="shared" si="71"/>
        <v>0</v>
      </c>
      <c r="Q404" s="96">
        <f t="shared" si="72"/>
        <v>0</v>
      </c>
      <c r="V404" s="84">
        <f t="shared" si="73"/>
        <v>394</v>
      </c>
      <c r="W404" s="84">
        <f t="shared" si="65"/>
        <v>0</v>
      </c>
      <c r="X404" s="96">
        <f t="shared" si="66"/>
        <v>0</v>
      </c>
      <c r="Y404" s="84">
        <f t="shared" si="67"/>
        <v>0</v>
      </c>
      <c r="Z404" s="96">
        <f t="shared" si="68"/>
        <v>0</v>
      </c>
    </row>
    <row r="405" spans="13:26" ht="15">
      <c r="M405" s="84">
        <f t="shared" si="69"/>
        <v>395</v>
      </c>
      <c r="N405" s="84">
        <f t="shared" si="70"/>
        <v>0</v>
      </c>
      <c r="O405" s="96">
        <f t="shared" si="64"/>
        <v>0</v>
      </c>
      <c r="P405" s="84">
        <f t="shared" si="71"/>
        <v>0</v>
      </c>
      <c r="Q405" s="96">
        <f t="shared" si="72"/>
        <v>0</v>
      </c>
      <c r="V405" s="84">
        <f t="shared" si="73"/>
        <v>395</v>
      </c>
      <c r="W405" s="84">
        <f t="shared" si="65"/>
        <v>0</v>
      </c>
      <c r="X405" s="96">
        <f t="shared" si="66"/>
        <v>0</v>
      </c>
      <c r="Y405" s="84">
        <f t="shared" si="67"/>
        <v>0</v>
      </c>
      <c r="Z405" s="96">
        <f t="shared" si="68"/>
        <v>0</v>
      </c>
    </row>
    <row r="406" spans="13:26" ht="15">
      <c r="M406" s="84">
        <f t="shared" si="69"/>
        <v>396</v>
      </c>
      <c r="N406" s="84">
        <f t="shared" si="70"/>
        <v>0</v>
      </c>
      <c r="O406" s="96">
        <f t="shared" si="64"/>
        <v>0</v>
      </c>
      <c r="P406" s="84">
        <f t="shared" si="71"/>
        <v>0</v>
      </c>
      <c r="Q406" s="96">
        <f t="shared" si="72"/>
        <v>0</v>
      </c>
      <c r="V406" s="84">
        <f t="shared" si="73"/>
        <v>396</v>
      </c>
      <c r="W406" s="84">
        <f t="shared" si="65"/>
        <v>0</v>
      </c>
      <c r="X406" s="96">
        <f t="shared" si="66"/>
        <v>0</v>
      </c>
      <c r="Y406" s="84">
        <f t="shared" si="67"/>
        <v>0</v>
      </c>
      <c r="Z406" s="96">
        <f t="shared" si="68"/>
        <v>0</v>
      </c>
    </row>
    <row r="407" spans="13:26" ht="15">
      <c r="M407" s="84">
        <f t="shared" si="69"/>
        <v>397</v>
      </c>
      <c r="N407" s="84">
        <f t="shared" si="70"/>
        <v>0</v>
      </c>
      <c r="O407" s="96">
        <f t="shared" si="64"/>
        <v>0</v>
      </c>
      <c r="P407" s="84">
        <f t="shared" si="71"/>
        <v>0</v>
      </c>
      <c r="Q407" s="96">
        <f t="shared" si="72"/>
        <v>0</v>
      </c>
      <c r="V407" s="84">
        <f t="shared" si="73"/>
        <v>397</v>
      </c>
      <c r="W407" s="84">
        <f t="shared" si="65"/>
        <v>0</v>
      </c>
      <c r="X407" s="96">
        <f t="shared" si="66"/>
        <v>0</v>
      </c>
      <c r="Y407" s="84">
        <f t="shared" si="67"/>
        <v>0</v>
      </c>
      <c r="Z407" s="96">
        <f t="shared" si="68"/>
        <v>0</v>
      </c>
    </row>
    <row r="408" spans="13:26" ht="15">
      <c r="M408" s="84">
        <f t="shared" si="69"/>
        <v>398</v>
      </c>
      <c r="N408" s="84">
        <f t="shared" si="70"/>
        <v>0</v>
      </c>
      <c r="O408" s="96">
        <f t="shared" si="64"/>
        <v>0</v>
      </c>
      <c r="P408" s="84">
        <f t="shared" si="71"/>
        <v>0</v>
      </c>
      <c r="Q408" s="96">
        <f t="shared" si="72"/>
        <v>0</v>
      </c>
      <c r="V408" s="84">
        <f t="shared" si="73"/>
        <v>398</v>
      </c>
      <c r="W408" s="84">
        <f t="shared" si="65"/>
        <v>0</v>
      </c>
      <c r="X408" s="96">
        <f t="shared" si="66"/>
        <v>0</v>
      </c>
      <c r="Y408" s="84">
        <f t="shared" si="67"/>
        <v>0</v>
      </c>
      <c r="Z408" s="96">
        <f t="shared" si="68"/>
        <v>0</v>
      </c>
    </row>
    <row r="409" spans="13:26" ht="15">
      <c r="M409" s="84">
        <f t="shared" si="69"/>
        <v>399</v>
      </c>
      <c r="N409" s="84">
        <f t="shared" si="70"/>
        <v>0</v>
      </c>
      <c r="O409" s="96">
        <f t="shared" si="64"/>
        <v>0</v>
      </c>
      <c r="P409" s="84">
        <f t="shared" si="71"/>
        <v>0</v>
      </c>
      <c r="Q409" s="96">
        <f t="shared" si="72"/>
        <v>0</v>
      </c>
      <c r="V409" s="84">
        <f t="shared" si="73"/>
        <v>399</v>
      </c>
      <c r="W409" s="84">
        <f t="shared" si="65"/>
        <v>0</v>
      </c>
      <c r="X409" s="96">
        <f t="shared" si="66"/>
        <v>0</v>
      </c>
      <c r="Y409" s="84">
        <f t="shared" si="67"/>
        <v>0</v>
      </c>
      <c r="Z409" s="96">
        <f t="shared" si="68"/>
        <v>0</v>
      </c>
    </row>
    <row r="410" spans="13:26" ht="15">
      <c r="M410" s="84">
        <f t="shared" si="69"/>
        <v>400</v>
      </c>
      <c r="N410" s="84">
        <f t="shared" si="70"/>
        <v>0</v>
      </c>
      <c r="O410" s="96">
        <f t="shared" si="64"/>
        <v>0</v>
      </c>
      <c r="P410" s="84">
        <f t="shared" si="71"/>
        <v>0</v>
      </c>
      <c r="Q410" s="96">
        <f t="shared" si="72"/>
        <v>0</v>
      </c>
      <c r="V410" s="84">
        <f t="shared" si="73"/>
        <v>400</v>
      </c>
      <c r="W410" s="84">
        <f t="shared" si="65"/>
        <v>0</v>
      </c>
      <c r="X410" s="96">
        <f t="shared" si="66"/>
        <v>0</v>
      </c>
      <c r="Y410" s="84">
        <f t="shared" si="67"/>
        <v>0</v>
      </c>
      <c r="Z410" s="96">
        <f t="shared" si="68"/>
        <v>0</v>
      </c>
    </row>
    <row r="411" spans="13:26" ht="15">
      <c r="M411" s="84">
        <f t="shared" si="69"/>
        <v>401</v>
      </c>
      <c r="N411" s="84">
        <f t="shared" si="70"/>
        <v>0</v>
      </c>
      <c r="O411" s="96">
        <f t="shared" si="64"/>
        <v>0</v>
      </c>
      <c r="P411" s="84">
        <f t="shared" si="71"/>
        <v>0</v>
      </c>
      <c r="Q411" s="96">
        <f t="shared" si="72"/>
        <v>0</v>
      </c>
      <c r="V411" s="84">
        <f t="shared" si="73"/>
        <v>401</v>
      </c>
      <c r="W411" s="84">
        <f t="shared" si="65"/>
        <v>0</v>
      </c>
      <c r="X411" s="96">
        <f t="shared" si="66"/>
        <v>0</v>
      </c>
      <c r="Y411" s="84">
        <f t="shared" si="67"/>
        <v>0</v>
      </c>
      <c r="Z411" s="96">
        <f t="shared" si="68"/>
        <v>0</v>
      </c>
    </row>
    <row r="412" spans="13:26" ht="15">
      <c r="M412" s="84">
        <f t="shared" si="69"/>
        <v>402</v>
      </c>
      <c r="N412" s="84">
        <f t="shared" si="70"/>
        <v>0</v>
      </c>
      <c r="O412" s="96">
        <f t="shared" si="64"/>
        <v>0</v>
      </c>
      <c r="P412" s="84">
        <f t="shared" si="71"/>
        <v>0</v>
      </c>
      <c r="Q412" s="96">
        <f t="shared" si="72"/>
        <v>0</v>
      </c>
      <c r="V412" s="84">
        <f t="shared" si="73"/>
        <v>402</v>
      </c>
      <c r="W412" s="84">
        <f t="shared" si="65"/>
        <v>0</v>
      </c>
      <c r="X412" s="96">
        <f t="shared" si="66"/>
        <v>0</v>
      </c>
      <c r="Y412" s="84">
        <f t="shared" si="67"/>
        <v>0</v>
      </c>
      <c r="Z412" s="96">
        <f t="shared" si="68"/>
        <v>0</v>
      </c>
    </row>
    <row r="413" spans="13:26" ht="15">
      <c r="M413" s="84">
        <f t="shared" si="69"/>
        <v>403</v>
      </c>
      <c r="N413" s="84">
        <f t="shared" si="70"/>
        <v>0</v>
      </c>
      <c r="O413" s="96">
        <f t="shared" si="64"/>
        <v>0</v>
      </c>
      <c r="P413" s="84">
        <f t="shared" si="71"/>
        <v>0</v>
      </c>
      <c r="Q413" s="96">
        <f t="shared" si="72"/>
        <v>0</v>
      </c>
      <c r="V413" s="84">
        <f t="shared" si="73"/>
        <v>403</v>
      </c>
      <c r="W413" s="84">
        <f t="shared" si="65"/>
        <v>0</v>
      </c>
      <c r="X413" s="96">
        <f t="shared" si="66"/>
        <v>0</v>
      </c>
      <c r="Y413" s="84">
        <f t="shared" si="67"/>
        <v>0</v>
      </c>
      <c r="Z413" s="96">
        <f t="shared" si="68"/>
        <v>0</v>
      </c>
    </row>
    <row r="414" spans="13:26" ht="15">
      <c r="M414" s="84">
        <f t="shared" si="69"/>
        <v>404</v>
      </c>
      <c r="N414" s="84">
        <f t="shared" si="70"/>
        <v>0</v>
      </c>
      <c r="O414" s="96">
        <f t="shared" si="64"/>
        <v>0</v>
      </c>
      <c r="P414" s="84">
        <f t="shared" si="71"/>
        <v>0</v>
      </c>
      <c r="Q414" s="96">
        <f t="shared" si="72"/>
        <v>0</v>
      </c>
      <c r="V414" s="84">
        <f t="shared" si="73"/>
        <v>404</v>
      </c>
      <c r="W414" s="84">
        <f t="shared" si="65"/>
        <v>0</v>
      </c>
      <c r="X414" s="96">
        <f t="shared" si="66"/>
        <v>0</v>
      </c>
      <c r="Y414" s="84">
        <f t="shared" si="67"/>
        <v>0</v>
      </c>
      <c r="Z414" s="96">
        <f t="shared" si="68"/>
        <v>0</v>
      </c>
    </row>
    <row r="415" spans="13:26" ht="15">
      <c r="M415" s="84">
        <f t="shared" si="69"/>
        <v>405</v>
      </c>
      <c r="N415" s="84">
        <f t="shared" si="70"/>
        <v>0</v>
      </c>
      <c r="O415" s="96">
        <f t="shared" si="64"/>
        <v>0</v>
      </c>
      <c r="P415" s="84">
        <f t="shared" si="71"/>
        <v>0</v>
      </c>
      <c r="Q415" s="96">
        <f t="shared" si="72"/>
        <v>0</v>
      </c>
      <c r="V415" s="84">
        <f t="shared" si="73"/>
        <v>405</v>
      </c>
      <c r="W415" s="84">
        <f t="shared" si="65"/>
        <v>0</v>
      </c>
      <c r="X415" s="96">
        <f t="shared" si="66"/>
        <v>0</v>
      </c>
      <c r="Y415" s="84">
        <f t="shared" si="67"/>
        <v>0</v>
      </c>
      <c r="Z415" s="96">
        <f t="shared" si="68"/>
        <v>0</v>
      </c>
    </row>
    <row r="416" spans="13:26" ht="15">
      <c r="M416" s="84">
        <f t="shared" si="69"/>
        <v>406</v>
      </c>
      <c r="N416" s="84">
        <f t="shared" si="70"/>
        <v>0</v>
      </c>
      <c r="O416" s="96">
        <f t="shared" si="64"/>
        <v>0</v>
      </c>
      <c r="P416" s="84">
        <f t="shared" si="71"/>
        <v>0</v>
      </c>
      <c r="Q416" s="96">
        <f t="shared" si="72"/>
        <v>0</v>
      </c>
      <c r="V416" s="84">
        <f t="shared" si="73"/>
        <v>406</v>
      </c>
      <c r="W416" s="84">
        <f t="shared" si="65"/>
        <v>0</v>
      </c>
      <c r="X416" s="96">
        <f t="shared" si="66"/>
        <v>0</v>
      </c>
      <c r="Y416" s="84">
        <f t="shared" si="67"/>
        <v>0</v>
      </c>
      <c r="Z416" s="96">
        <f t="shared" si="68"/>
        <v>0</v>
      </c>
    </row>
    <row r="417" spans="13:26" ht="15">
      <c r="M417" s="84">
        <f t="shared" si="69"/>
        <v>407</v>
      </c>
      <c r="N417" s="84">
        <f t="shared" si="70"/>
        <v>0</v>
      </c>
      <c r="O417" s="96">
        <f t="shared" si="64"/>
        <v>0</v>
      </c>
      <c r="P417" s="84">
        <f t="shared" si="71"/>
        <v>0</v>
      </c>
      <c r="Q417" s="96">
        <f t="shared" si="72"/>
        <v>0</v>
      </c>
      <c r="V417" s="84">
        <f t="shared" si="73"/>
        <v>407</v>
      </c>
      <c r="W417" s="84">
        <f t="shared" si="65"/>
        <v>0</v>
      </c>
      <c r="X417" s="96">
        <f t="shared" si="66"/>
        <v>0</v>
      </c>
      <c r="Y417" s="84">
        <f t="shared" si="67"/>
        <v>0</v>
      </c>
      <c r="Z417" s="96">
        <f t="shared" si="68"/>
        <v>0</v>
      </c>
    </row>
    <row r="418" spans="13:26" ht="15">
      <c r="M418" s="84">
        <f t="shared" si="69"/>
        <v>408</v>
      </c>
      <c r="N418" s="84">
        <f t="shared" si="70"/>
        <v>0</v>
      </c>
      <c r="O418" s="96">
        <f t="shared" si="64"/>
        <v>0</v>
      </c>
      <c r="P418" s="84">
        <f t="shared" si="71"/>
        <v>0</v>
      </c>
      <c r="Q418" s="96">
        <f t="shared" si="72"/>
        <v>0</v>
      </c>
      <c r="V418" s="84">
        <f t="shared" si="73"/>
        <v>408</v>
      </c>
      <c r="W418" s="84">
        <f t="shared" si="65"/>
        <v>0</v>
      </c>
      <c r="X418" s="96">
        <f t="shared" si="66"/>
        <v>0</v>
      </c>
      <c r="Y418" s="84">
        <f t="shared" si="67"/>
        <v>0</v>
      </c>
      <c r="Z418" s="96">
        <f t="shared" si="68"/>
        <v>0</v>
      </c>
    </row>
    <row r="419" spans="13:26" ht="15">
      <c r="M419" s="84">
        <f t="shared" si="69"/>
        <v>409</v>
      </c>
      <c r="N419" s="84">
        <f t="shared" si="70"/>
        <v>0</v>
      </c>
      <c r="O419" s="96">
        <f t="shared" si="64"/>
        <v>0</v>
      </c>
      <c r="P419" s="84">
        <f t="shared" si="71"/>
        <v>0</v>
      </c>
      <c r="Q419" s="96">
        <f t="shared" si="72"/>
        <v>0</v>
      </c>
      <c r="V419" s="84">
        <f t="shared" si="73"/>
        <v>409</v>
      </c>
      <c r="W419" s="84">
        <f t="shared" si="65"/>
        <v>0</v>
      </c>
      <c r="X419" s="96">
        <f t="shared" si="66"/>
        <v>0</v>
      </c>
      <c r="Y419" s="84">
        <f t="shared" si="67"/>
        <v>0</v>
      </c>
      <c r="Z419" s="96">
        <f t="shared" si="68"/>
        <v>0</v>
      </c>
    </row>
    <row r="420" spans="13:26" ht="15">
      <c r="M420" s="84">
        <f t="shared" si="69"/>
        <v>410</v>
      </c>
      <c r="N420" s="84">
        <f t="shared" si="70"/>
        <v>0</v>
      </c>
      <c r="O420" s="96">
        <f t="shared" si="64"/>
        <v>0</v>
      </c>
      <c r="P420" s="84">
        <f t="shared" si="71"/>
        <v>0</v>
      </c>
      <c r="Q420" s="96">
        <f t="shared" si="72"/>
        <v>0</v>
      </c>
      <c r="V420" s="84">
        <f t="shared" si="73"/>
        <v>410</v>
      </c>
      <c r="W420" s="84">
        <f t="shared" si="65"/>
        <v>0</v>
      </c>
      <c r="X420" s="96">
        <f t="shared" si="66"/>
        <v>0</v>
      </c>
      <c r="Y420" s="84">
        <f t="shared" si="67"/>
        <v>0</v>
      </c>
      <c r="Z420" s="96">
        <f t="shared" si="68"/>
        <v>0</v>
      </c>
    </row>
    <row r="421" spans="13:26" ht="15">
      <c r="M421" s="84">
        <f t="shared" si="69"/>
        <v>411</v>
      </c>
      <c r="N421" s="84">
        <f t="shared" si="70"/>
        <v>0</v>
      </c>
      <c r="O421" s="96">
        <f t="shared" si="64"/>
        <v>0</v>
      </c>
      <c r="P421" s="84">
        <f t="shared" si="71"/>
        <v>0</v>
      </c>
      <c r="Q421" s="96">
        <f t="shared" si="72"/>
        <v>0</v>
      </c>
      <c r="V421" s="84">
        <f t="shared" si="73"/>
        <v>411</v>
      </c>
      <c r="W421" s="84">
        <f t="shared" si="65"/>
        <v>0</v>
      </c>
      <c r="X421" s="96">
        <f t="shared" si="66"/>
        <v>0</v>
      </c>
      <c r="Y421" s="84">
        <f t="shared" si="67"/>
        <v>0</v>
      </c>
      <c r="Z421" s="96">
        <f t="shared" si="68"/>
        <v>0</v>
      </c>
    </row>
    <row r="422" spans="13:26" ht="15">
      <c r="M422" s="84">
        <f t="shared" si="69"/>
        <v>412</v>
      </c>
      <c r="N422" s="84">
        <f t="shared" si="70"/>
        <v>0</v>
      </c>
      <c r="O422" s="96">
        <f t="shared" si="64"/>
        <v>0</v>
      </c>
      <c r="P422" s="84">
        <f t="shared" si="71"/>
        <v>0</v>
      </c>
      <c r="Q422" s="96">
        <f t="shared" si="72"/>
        <v>0</v>
      </c>
      <c r="V422" s="84">
        <f t="shared" si="73"/>
        <v>412</v>
      </c>
      <c r="W422" s="84">
        <f t="shared" si="65"/>
        <v>0</v>
      </c>
      <c r="X422" s="96">
        <f t="shared" si="66"/>
        <v>0</v>
      </c>
      <c r="Y422" s="84">
        <f t="shared" si="67"/>
        <v>0</v>
      </c>
      <c r="Z422" s="96">
        <f t="shared" si="68"/>
        <v>0</v>
      </c>
    </row>
    <row r="423" spans="13:26" ht="15">
      <c r="M423" s="84">
        <f t="shared" si="69"/>
        <v>413</v>
      </c>
      <c r="N423" s="84">
        <f t="shared" si="70"/>
        <v>0</v>
      </c>
      <c r="O423" s="96">
        <f t="shared" si="64"/>
        <v>0</v>
      </c>
      <c r="P423" s="84">
        <f t="shared" si="71"/>
        <v>0</v>
      </c>
      <c r="Q423" s="96">
        <f t="shared" si="72"/>
        <v>0</v>
      </c>
      <c r="V423" s="84">
        <f t="shared" si="73"/>
        <v>413</v>
      </c>
      <c r="W423" s="84">
        <f t="shared" si="65"/>
        <v>0</v>
      </c>
      <c r="X423" s="96">
        <f t="shared" si="66"/>
        <v>0</v>
      </c>
      <c r="Y423" s="84">
        <f t="shared" si="67"/>
        <v>0</v>
      </c>
      <c r="Z423" s="96">
        <f t="shared" si="68"/>
        <v>0</v>
      </c>
    </row>
    <row r="424" spans="13:26" ht="15">
      <c r="M424" s="84">
        <f t="shared" si="69"/>
        <v>414</v>
      </c>
      <c r="N424" s="84">
        <f t="shared" si="70"/>
        <v>0</v>
      </c>
      <c r="O424" s="96">
        <f t="shared" si="64"/>
        <v>0</v>
      </c>
      <c r="P424" s="84">
        <f t="shared" si="71"/>
        <v>0</v>
      </c>
      <c r="Q424" s="96">
        <f t="shared" si="72"/>
        <v>0</v>
      </c>
      <c r="V424" s="84">
        <f t="shared" si="73"/>
        <v>414</v>
      </c>
      <c r="W424" s="84">
        <f t="shared" si="65"/>
        <v>0</v>
      </c>
      <c r="X424" s="96">
        <f t="shared" si="66"/>
        <v>0</v>
      </c>
      <c r="Y424" s="84">
        <f t="shared" si="67"/>
        <v>0</v>
      </c>
      <c r="Z424" s="96">
        <f t="shared" si="68"/>
        <v>0</v>
      </c>
    </row>
    <row r="425" spans="13:26" ht="15">
      <c r="M425" s="84">
        <f t="shared" si="69"/>
        <v>415</v>
      </c>
      <c r="N425" s="84">
        <f t="shared" si="70"/>
        <v>0</v>
      </c>
      <c r="O425" s="96">
        <f t="shared" si="64"/>
        <v>0</v>
      </c>
      <c r="P425" s="84">
        <f t="shared" si="71"/>
        <v>0</v>
      </c>
      <c r="Q425" s="96">
        <f t="shared" si="72"/>
        <v>0</v>
      </c>
      <c r="V425" s="84">
        <f t="shared" si="73"/>
        <v>415</v>
      </c>
      <c r="W425" s="84">
        <f t="shared" si="65"/>
        <v>0</v>
      </c>
      <c r="X425" s="96">
        <f t="shared" si="66"/>
        <v>0</v>
      </c>
      <c r="Y425" s="84">
        <f t="shared" si="67"/>
        <v>0</v>
      </c>
      <c r="Z425" s="96">
        <f t="shared" si="68"/>
        <v>0</v>
      </c>
    </row>
    <row r="426" spans="13:26" ht="15">
      <c r="M426" s="84">
        <f t="shared" si="69"/>
        <v>416</v>
      </c>
      <c r="N426" s="84">
        <f t="shared" si="70"/>
        <v>0</v>
      </c>
      <c r="O426" s="96">
        <f t="shared" si="64"/>
        <v>0</v>
      </c>
      <c r="P426" s="84">
        <f t="shared" si="71"/>
        <v>0</v>
      </c>
      <c r="Q426" s="96">
        <f t="shared" si="72"/>
        <v>0</v>
      </c>
      <c r="V426" s="84">
        <f t="shared" si="73"/>
        <v>416</v>
      </c>
      <c r="W426" s="84">
        <f t="shared" si="65"/>
        <v>0</v>
      </c>
      <c r="X426" s="96">
        <f t="shared" si="66"/>
        <v>0</v>
      </c>
      <c r="Y426" s="84">
        <f t="shared" si="67"/>
        <v>0</v>
      </c>
      <c r="Z426" s="96">
        <f t="shared" si="68"/>
        <v>0</v>
      </c>
    </row>
    <row r="427" spans="13:26" ht="15">
      <c r="M427" s="84">
        <f t="shared" si="69"/>
        <v>417</v>
      </c>
      <c r="N427" s="84">
        <f t="shared" si="70"/>
        <v>0</v>
      </c>
      <c r="O427" s="96">
        <f t="shared" si="64"/>
        <v>0</v>
      </c>
      <c r="P427" s="84">
        <f t="shared" si="71"/>
        <v>0</v>
      </c>
      <c r="Q427" s="96">
        <f t="shared" si="72"/>
        <v>0</v>
      </c>
      <c r="V427" s="84">
        <f t="shared" si="73"/>
        <v>417</v>
      </c>
      <c r="W427" s="84">
        <f t="shared" si="65"/>
        <v>0</v>
      </c>
      <c r="X427" s="96">
        <f t="shared" si="66"/>
        <v>0</v>
      </c>
      <c r="Y427" s="84">
        <f t="shared" si="67"/>
        <v>0</v>
      </c>
      <c r="Z427" s="96">
        <f t="shared" si="68"/>
        <v>0</v>
      </c>
    </row>
    <row r="428" spans="13:26" ht="15">
      <c r="M428" s="84">
        <f t="shared" si="69"/>
        <v>418</v>
      </c>
      <c r="N428" s="84">
        <f t="shared" si="70"/>
        <v>0</v>
      </c>
      <c r="O428" s="96">
        <f t="shared" si="64"/>
        <v>0</v>
      </c>
      <c r="P428" s="84">
        <f t="shared" si="71"/>
        <v>0</v>
      </c>
      <c r="Q428" s="96">
        <f t="shared" si="72"/>
        <v>0</v>
      </c>
      <c r="V428" s="84">
        <f t="shared" si="73"/>
        <v>418</v>
      </c>
      <c r="W428" s="84">
        <f t="shared" si="65"/>
        <v>0</v>
      </c>
      <c r="X428" s="96">
        <f t="shared" si="66"/>
        <v>0</v>
      </c>
      <c r="Y428" s="84">
        <f t="shared" si="67"/>
        <v>0</v>
      </c>
      <c r="Z428" s="96">
        <f t="shared" si="68"/>
        <v>0</v>
      </c>
    </row>
    <row r="429" spans="13:26" ht="15">
      <c r="M429" s="84">
        <f t="shared" si="69"/>
        <v>419</v>
      </c>
      <c r="N429" s="84">
        <f t="shared" si="70"/>
        <v>0</v>
      </c>
      <c r="O429" s="96">
        <f t="shared" si="64"/>
        <v>0</v>
      </c>
      <c r="P429" s="84">
        <f t="shared" si="71"/>
        <v>0</v>
      </c>
      <c r="Q429" s="96">
        <f t="shared" si="72"/>
        <v>0</v>
      </c>
      <c r="V429" s="84">
        <f t="shared" si="73"/>
        <v>419</v>
      </c>
      <c r="W429" s="84">
        <f t="shared" si="65"/>
        <v>0</v>
      </c>
      <c r="X429" s="96">
        <f t="shared" si="66"/>
        <v>0</v>
      </c>
      <c r="Y429" s="84">
        <f t="shared" si="67"/>
        <v>0</v>
      </c>
      <c r="Z429" s="96">
        <f t="shared" si="68"/>
        <v>0</v>
      </c>
    </row>
    <row r="430" spans="13:26" ht="15">
      <c r="M430" s="84">
        <f t="shared" si="69"/>
        <v>420</v>
      </c>
      <c r="N430" s="84">
        <f t="shared" si="70"/>
        <v>0</v>
      </c>
      <c r="O430" s="96">
        <f t="shared" si="64"/>
        <v>0</v>
      </c>
      <c r="P430" s="84">
        <f t="shared" si="71"/>
        <v>0</v>
      </c>
      <c r="Q430" s="96">
        <f t="shared" si="72"/>
        <v>0</v>
      </c>
      <c r="V430" s="84">
        <f t="shared" si="73"/>
        <v>420</v>
      </c>
      <c r="W430" s="84">
        <f t="shared" si="65"/>
        <v>0</v>
      </c>
      <c r="X430" s="96">
        <f t="shared" si="66"/>
        <v>0</v>
      </c>
      <c r="Y430" s="84">
        <f t="shared" si="67"/>
        <v>0</v>
      </c>
      <c r="Z430" s="96">
        <f t="shared" si="68"/>
        <v>0</v>
      </c>
    </row>
    <row r="431" spans="13:26" ht="15">
      <c r="M431" s="84">
        <f t="shared" si="69"/>
        <v>421</v>
      </c>
      <c r="N431" s="84">
        <f t="shared" si="70"/>
        <v>0</v>
      </c>
      <c r="O431" s="96">
        <f t="shared" si="64"/>
        <v>0</v>
      </c>
      <c r="P431" s="84">
        <f t="shared" si="71"/>
        <v>0</v>
      </c>
      <c r="Q431" s="96">
        <f t="shared" si="72"/>
        <v>0</v>
      </c>
      <c r="V431" s="84">
        <f t="shared" si="73"/>
        <v>421</v>
      </c>
      <c r="W431" s="84">
        <f t="shared" si="65"/>
        <v>0</v>
      </c>
      <c r="X431" s="96">
        <f t="shared" si="66"/>
        <v>0</v>
      </c>
      <c r="Y431" s="84">
        <f t="shared" si="67"/>
        <v>0</v>
      </c>
      <c r="Z431" s="96">
        <f t="shared" si="68"/>
        <v>0</v>
      </c>
    </row>
    <row r="432" spans="13:26" ht="15">
      <c r="M432" s="84">
        <f t="shared" si="69"/>
        <v>422</v>
      </c>
      <c r="N432" s="84">
        <f t="shared" si="70"/>
        <v>0</v>
      </c>
      <c r="O432" s="96">
        <f t="shared" si="64"/>
        <v>0</v>
      </c>
      <c r="P432" s="84">
        <f t="shared" si="71"/>
        <v>0</v>
      </c>
      <c r="Q432" s="96">
        <f t="shared" si="72"/>
        <v>0</v>
      </c>
      <c r="V432" s="84">
        <f t="shared" si="73"/>
        <v>422</v>
      </c>
      <c r="W432" s="84">
        <f t="shared" si="65"/>
        <v>0</v>
      </c>
      <c r="X432" s="96">
        <f t="shared" si="66"/>
        <v>0</v>
      </c>
      <c r="Y432" s="84">
        <f t="shared" si="67"/>
        <v>0</v>
      </c>
      <c r="Z432" s="96">
        <f t="shared" si="68"/>
        <v>0</v>
      </c>
    </row>
    <row r="433" spans="13:26" ht="15">
      <c r="M433" s="84">
        <f t="shared" si="69"/>
        <v>423</v>
      </c>
      <c r="N433" s="84">
        <f t="shared" si="70"/>
        <v>0</v>
      </c>
      <c r="O433" s="96">
        <f t="shared" si="64"/>
        <v>0</v>
      </c>
      <c r="P433" s="84">
        <f t="shared" si="71"/>
        <v>0</v>
      </c>
      <c r="Q433" s="96">
        <f t="shared" si="72"/>
        <v>0</v>
      </c>
      <c r="V433" s="84">
        <f t="shared" si="73"/>
        <v>423</v>
      </c>
      <c r="W433" s="84">
        <f t="shared" si="65"/>
        <v>0</v>
      </c>
      <c r="X433" s="96">
        <f t="shared" si="66"/>
        <v>0</v>
      </c>
      <c r="Y433" s="84">
        <f t="shared" si="67"/>
        <v>0</v>
      </c>
      <c r="Z433" s="96">
        <f t="shared" si="68"/>
        <v>0</v>
      </c>
    </row>
    <row r="434" spans="13:26" ht="15">
      <c r="M434" s="84">
        <f t="shared" si="69"/>
        <v>424</v>
      </c>
      <c r="N434" s="84">
        <f t="shared" si="70"/>
        <v>0</v>
      </c>
      <c r="O434" s="96">
        <f t="shared" si="64"/>
        <v>0</v>
      </c>
      <c r="P434" s="84">
        <f t="shared" si="71"/>
        <v>0</v>
      </c>
      <c r="Q434" s="96">
        <f t="shared" si="72"/>
        <v>0</v>
      </c>
      <c r="V434" s="84">
        <f t="shared" si="73"/>
        <v>424</v>
      </c>
      <c r="W434" s="84">
        <f t="shared" si="65"/>
        <v>0</v>
      </c>
      <c r="X434" s="96">
        <f t="shared" si="66"/>
        <v>0</v>
      </c>
      <c r="Y434" s="84">
        <f t="shared" si="67"/>
        <v>0</v>
      </c>
      <c r="Z434" s="96">
        <f t="shared" si="68"/>
        <v>0</v>
      </c>
    </row>
    <row r="435" spans="13:26" ht="15">
      <c r="M435" s="84">
        <f t="shared" si="69"/>
        <v>425</v>
      </c>
      <c r="N435" s="84">
        <f t="shared" si="70"/>
        <v>0</v>
      </c>
      <c r="O435" s="96">
        <f t="shared" si="64"/>
        <v>0</v>
      </c>
      <c r="P435" s="84">
        <f t="shared" si="71"/>
        <v>0</v>
      </c>
      <c r="Q435" s="96">
        <f t="shared" si="72"/>
        <v>0</v>
      </c>
      <c r="V435" s="84">
        <f t="shared" si="73"/>
        <v>425</v>
      </c>
      <c r="W435" s="84">
        <f t="shared" si="65"/>
        <v>0</v>
      </c>
      <c r="X435" s="96">
        <f t="shared" si="66"/>
        <v>0</v>
      </c>
      <c r="Y435" s="84">
        <f t="shared" si="67"/>
        <v>0</v>
      </c>
      <c r="Z435" s="96">
        <f t="shared" si="68"/>
        <v>0</v>
      </c>
    </row>
    <row r="436" spans="13:26" ht="15">
      <c r="M436" s="84">
        <f t="shared" si="69"/>
        <v>426</v>
      </c>
      <c r="N436" s="84">
        <f t="shared" si="70"/>
        <v>0</v>
      </c>
      <c r="O436" s="96">
        <f t="shared" si="64"/>
        <v>0</v>
      </c>
      <c r="P436" s="84">
        <f t="shared" si="71"/>
        <v>0</v>
      </c>
      <c r="Q436" s="96">
        <f t="shared" si="72"/>
        <v>0</v>
      </c>
      <c r="V436" s="84">
        <f t="shared" si="73"/>
        <v>426</v>
      </c>
      <c r="W436" s="84">
        <f t="shared" si="65"/>
        <v>0</v>
      </c>
      <c r="X436" s="96">
        <f t="shared" si="66"/>
        <v>0</v>
      </c>
      <c r="Y436" s="84">
        <f t="shared" si="67"/>
        <v>0</v>
      </c>
      <c r="Z436" s="96">
        <f t="shared" si="68"/>
        <v>0</v>
      </c>
    </row>
    <row r="437" spans="13:26" ht="15">
      <c r="M437" s="84">
        <f t="shared" si="69"/>
        <v>427</v>
      </c>
      <c r="N437" s="84">
        <f t="shared" si="70"/>
        <v>0</v>
      </c>
      <c r="O437" s="96">
        <f t="shared" si="64"/>
        <v>0</v>
      </c>
      <c r="P437" s="84">
        <f t="shared" si="71"/>
        <v>0</v>
      </c>
      <c r="Q437" s="96">
        <f t="shared" si="72"/>
        <v>0</v>
      </c>
      <c r="V437" s="84">
        <f t="shared" si="73"/>
        <v>427</v>
      </c>
      <c r="W437" s="84">
        <f t="shared" si="65"/>
        <v>0</v>
      </c>
      <c r="X437" s="96">
        <f t="shared" si="66"/>
        <v>0</v>
      </c>
      <c r="Y437" s="84">
        <f t="shared" si="67"/>
        <v>0</v>
      </c>
      <c r="Z437" s="96">
        <f t="shared" si="68"/>
        <v>0</v>
      </c>
    </row>
    <row r="438" spans="13:26" ht="15">
      <c r="M438" s="84">
        <f t="shared" si="69"/>
        <v>428</v>
      </c>
      <c r="N438" s="84">
        <f t="shared" si="70"/>
        <v>0</v>
      </c>
      <c r="O438" s="96">
        <f t="shared" si="64"/>
        <v>0</v>
      </c>
      <c r="P438" s="84">
        <f t="shared" si="71"/>
        <v>0</v>
      </c>
      <c r="Q438" s="96">
        <f t="shared" si="72"/>
        <v>0</v>
      </c>
      <c r="V438" s="84">
        <f t="shared" si="73"/>
        <v>428</v>
      </c>
      <c r="W438" s="84">
        <f t="shared" si="65"/>
        <v>0</v>
      </c>
      <c r="X438" s="96">
        <f t="shared" si="66"/>
        <v>0</v>
      </c>
      <c r="Y438" s="84">
        <f t="shared" si="67"/>
        <v>0</v>
      </c>
      <c r="Z438" s="96">
        <f t="shared" si="68"/>
        <v>0</v>
      </c>
    </row>
    <row r="439" spans="13:26" ht="15">
      <c r="M439" s="84">
        <f t="shared" si="69"/>
        <v>429</v>
      </c>
      <c r="N439" s="84">
        <f t="shared" si="70"/>
        <v>0</v>
      </c>
      <c r="O439" s="96">
        <f t="shared" si="64"/>
        <v>0</v>
      </c>
      <c r="P439" s="84">
        <f t="shared" si="71"/>
        <v>0</v>
      </c>
      <c r="Q439" s="96">
        <f t="shared" si="72"/>
        <v>0</v>
      </c>
      <c r="V439" s="84">
        <f t="shared" si="73"/>
        <v>429</v>
      </c>
      <c r="W439" s="84">
        <f t="shared" si="65"/>
        <v>0</v>
      </c>
      <c r="X439" s="96">
        <f t="shared" si="66"/>
        <v>0</v>
      </c>
      <c r="Y439" s="84">
        <f t="shared" si="67"/>
        <v>0</v>
      </c>
      <c r="Z439" s="96">
        <f t="shared" si="68"/>
        <v>0</v>
      </c>
    </row>
    <row r="440" spans="13:26" ht="15">
      <c r="M440" s="84">
        <f t="shared" si="69"/>
        <v>430</v>
      </c>
      <c r="N440" s="84">
        <f t="shared" si="70"/>
        <v>0</v>
      </c>
      <c r="O440" s="96">
        <f t="shared" si="64"/>
        <v>0</v>
      </c>
      <c r="P440" s="84">
        <f t="shared" si="71"/>
        <v>0</v>
      </c>
      <c r="Q440" s="96">
        <f t="shared" si="72"/>
        <v>0</v>
      </c>
      <c r="V440" s="84">
        <f t="shared" si="73"/>
        <v>430</v>
      </c>
      <c r="W440" s="84">
        <f t="shared" si="65"/>
        <v>0</v>
      </c>
      <c r="X440" s="96">
        <f t="shared" si="66"/>
        <v>0</v>
      </c>
      <c r="Y440" s="84">
        <f t="shared" si="67"/>
        <v>0</v>
      </c>
      <c r="Z440" s="96">
        <f t="shared" si="68"/>
        <v>0</v>
      </c>
    </row>
    <row r="441" spans="13:26" ht="15">
      <c r="M441" s="84">
        <f t="shared" si="69"/>
        <v>431</v>
      </c>
      <c r="N441" s="84">
        <f t="shared" si="70"/>
        <v>0</v>
      </c>
      <c r="O441" s="96">
        <f t="shared" si="64"/>
        <v>0</v>
      </c>
      <c r="P441" s="84">
        <f t="shared" si="71"/>
        <v>0</v>
      </c>
      <c r="Q441" s="96">
        <f t="shared" si="72"/>
        <v>0</v>
      </c>
      <c r="V441" s="84">
        <f t="shared" si="73"/>
        <v>431</v>
      </c>
      <c r="W441" s="84">
        <f t="shared" si="65"/>
        <v>0</v>
      </c>
      <c r="X441" s="96">
        <f t="shared" si="66"/>
        <v>0</v>
      </c>
      <c r="Y441" s="84">
        <f t="shared" si="67"/>
        <v>0</v>
      </c>
      <c r="Z441" s="96">
        <f t="shared" si="68"/>
        <v>0</v>
      </c>
    </row>
    <row r="442" spans="13:26" ht="15">
      <c r="M442" s="84">
        <f t="shared" si="69"/>
        <v>432</v>
      </c>
      <c r="N442" s="84">
        <f t="shared" si="70"/>
        <v>0</v>
      </c>
      <c r="O442" s="96">
        <f t="shared" si="64"/>
        <v>0</v>
      </c>
      <c r="P442" s="84">
        <f t="shared" si="71"/>
        <v>0</v>
      </c>
      <c r="Q442" s="96">
        <f t="shared" si="72"/>
        <v>0</v>
      </c>
      <c r="V442" s="84">
        <f t="shared" si="73"/>
        <v>432</v>
      </c>
      <c r="W442" s="84">
        <f t="shared" si="65"/>
        <v>0</v>
      </c>
      <c r="X442" s="96">
        <f t="shared" si="66"/>
        <v>0</v>
      </c>
      <c r="Y442" s="84">
        <f t="shared" si="67"/>
        <v>0</v>
      </c>
      <c r="Z442" s="96">
        <f t="shared" si="68"/>
        <v>0</v>
      </c>
    </row>
    <row r="443" spans="13:26" ht="15">
      <c r="M443" s="84">
        <f t="shared" si="69"/>
        <v>433</v>
      </c>
      <c r="N443" s="84">
        <f t="shared" si="70"/>
        <v>0</v>
      </c>
      <c r="O443" s="96">
        <f t="shared" si="64"/>
        <v>0</v>
      </c>
      <c r="P443" s="84">
        <f t="shared" si="71"/>
        <v>0</v>
      </c>
      <c r="Q443" s="96">
        <f t="shared" si="72"/>
        <v>0</v>
      </c>
      <c r="V443" s="84">
        <f t="shared" si="73"/>
        <v>433</v>
      </c>
      <c r="W443" s="84">
        <f t="shared" si="65"/>
        <v>0</v>
      </c>
      <c r="X443" s="96">
        <f t="shared" si="66"/>
        <v>0</v>
      </c>
      <c r="Y443" s="84">
        <f t="shared" si="67"/>
        <v>0</v>
      </c>
      <c r="Z443" s="96">
        <f t="shared" si="68"/>
        <v>0</v>
      </c>
    </row>
    <row r="444" spans="13:26" ht="15">
      <c r="M444" s="84">
        <f t="shared" si="69"/>
        <v>434</v>
      </c>
      <c r="N444" s="84">
        <f t="shared" si="70"/>
        <v>0</v>
      </c>
      <c r="O444" s="96">
        <f t="shared" si="64"/>
        <v>0</v>
      </c>
      <c r="P444" s="84">
        <f t="shared" si="71"/>
        <v>0</v>
      </c>
      <c r="Q444" s="96">
        <f t="shared" si="72"/>
        <v>0</v>
      </c>
      <c r="V444" s="84">
        <f t="shared" si="73"/>
        <v>434</v>
      </c>
      <c r="W444" s="84">
        <f t="shared" si="65"/>
        <v>0</v>
      </c>
      <c r="X444" s="96">
        <f t="shared" si="66"/>
        <v>0</v>
      </c>
      <c r="Y444" s="84">
        <f t="shared" si="67"/>
        <v>0</v>
      </c>
      <c r="Z444" s="96">
        <f t="shared" si="68"/>
        <v>0</v>
      </c>
    </row>
    <row r="445" spans="13:26" ht="15">
      <c r="M445" s="84">
        <f t="shared" si="69"/>
        <v>435</v>
      </c>
      <c r="N445" s="84">
        <f t="shared" si="70"/>
        <v>0</v>
      </c>
      <c r="O445" s="96">
        <f t="shared" si="64"/>
        <v>0</v>
      </c>
      <c r="P445" s="84">
        <f t="shared" si="71"/>
        <v>0</v>
      </c>
      <c r="Q445" s="96">
        <f t="shared" si="72"/>
        <v>0</v>
      </c>
      <c r="V445" s="84">
        <f t="shared" si="73"/>
        <v>435</v>
      </c>
      <c r="W445" s="84">
        <f t="shared" si="65"/>
        <v>0</v>
      </c>
      <c r="X445" s="96">
        <f t="shared" si="66"/>
        <v>0</v>
      </c>
      <c r="Y445" s="84">
        <f t="shared" si="67"/>
        <v>0</v>
      </c>
      <c r="Z445" s="96">
        <f t="shared" si="68"/>
        <v>0</v>
      </c>
    </row>
    <row r="446" spans="13:26" ht="15">
      <c r="M446" s="84">
        <f t="shared" si="69"/>
        <v>436</v>
      </c>
      <c r="N446" s="84">
        <f t="shared" si="70"/>
        <v>0</v>
      </c>
      <c r="O446" s="96">
        <f t="shared" si="64"/>
        <v>0</v>
      </c>
      <c r="P446" s="84">
        <f t="shared" si="71"/>
        <v>0</v>
      </c>
      <c r="Q446" s="96">
        <f t="shared" si="72"/>
        <v>0</v>
      </c>
      <c r="V446" s="84">
        <f t="shared" si="73"/>
        <v>436</v>
      </c>
      <c r="W446" s="84">
        <f t="shared" si="65"/>
        <v>0</v>
      </c>
      <c r="X446" s="96">
        <f t="shared" si="66"/>
        <v>0</v>
      </c>
      <c r="Y446" s="84">
        <f t="shared" si="67"/>
        <v>0</v>
      </c>
      <c r="Z446" s="96">
        <f t="shared" si="68"/>
        <v>0</v>
      </c>
    </row>
    <row r="447" spans="13:26" ht="15">
      <c r="M447" s="84">
        <f t="shared" si="69"/>
        <v>437</v>
      </c>
      <c r="N447" s="84">
        <f t="shared" si="70"/>
        <v>0</v>
      </c>
      <c r="O447" s="96">
        <f t="shared" si="64"/>
        <v>0</v>
      </c>
      <c r="P447" s="84">
        <f t="shared" si="71"/>
        <v>0</v>
      </c>
      <c r="Q447" s="96">
        <f t="shared" si="72"/>
        <v>0</v>
      </c>
      <c r="V447" s="84">
        <f t="shared" si="73"/>
        <v>437</v>
      </c>
      <c r="W447" s="84">
        <f t="shared" si="65"/>
        <v>0</v>
      </c>
      <c r="X447" s="96">
        <f t="shared" si="66"/>
        <v>0</v>
      </c>
      <c r="Y447" s="84">
        <f t="shared" si="67"/>
        <v>0</v>
      </c>
      <c r="Z447" s="96">
        <f t="shared" si="68"/>
        <v>0</v>
      </c>
    </row>
    <row r="448" spans="13:26" ht="15">
      <c r="M448" s="84">
        <f t="shared" si="69"/>
        <v>438</v>
      </c>
      <c r="N448" s="84">
        <f t="shared" si="70"/>
        <v>0</v>
      </c>
      <c r="O448" s="96">
        <f t="shared" si="64"/>
        <v>0</v>
      </c>
      <c r="P448" s="84">
        <f t="shared" si="71"/>
        <v>0</v>
      </c>
      <c r="Q448" s="96">
        <f t="shared" si="72"/>
        <v>0</v>
      </c>
      <c r="V448" s="84">
        <f t="shared" si="73"/>
        <v>438</v>
      </c>
      <c r="W448" s="84">
        <f t="shared" si="65"/>
        <v>0</v>
      </c>
      <c r="X448" s="96">
        <f t="shared" si="66"/>
        <v>0</v>
      </c>
      <c r="Y448" s="84">
        <f t="shared" si="67"/>
        <v>0</v>
      </c>
      <c r="Z448" s="96">
        <f t="shared" si="68"/>
        <v>0</v>
      </c>
    </row>
    <row r="449" spans="13:26" ht="15">
      <c r="M449" s="84">
        <f t="shared" si="69"/>
        <v>439</v>
      </c>
      <c r="N449" s="84">
        <f t="shared" si="70"/>
        <v>0</v>
      </c>
      <c r="O449" s="96">
        <f t="shared" si="64"/>
        <v>0</v>
      </c>
      <c r="P449" s="84">
        <f t="shared" si="71"/>
        <v>0</v>
      </c>
      <c r="Q449" s="96">
        <f t="shared" si="72"/>
        <v>0</v>
      </c>
      <c r="V449" s="84">
        <f t="shared" si="73"/>
        <v>439</v>
      </c>
      <c r="W449" s="84">
        <f t="shared" si="65"/>
        <v>0</v>
      </c>
      <c r="X449" s="96">
        <f t="shared" si="66"/>
        <v>0</v>
      </c>
      <c r="Y449" s="84">
        <f t="shared" si="67"/>
        <v>0</v>
      </c>
      <c r="Z449" s="96">
        <f t="shared" si="68"/>
        <v>0</v>
      </c>
    </row>
    <row r="450" spans="13:26" ht="15">
      <c r="M450" s="84">
        <f t="shared" si="69"/>
        <v>440</v>
      </c>
      <c r="N450" s="84">
        <f t="shared" si="70"/>
        <v>0</v>
      </c>
      <c r="O450" s="96">
        <f t="shared" si="64"/>
        <v>0</v>
      </c>
      <c r="P450" s="84">
        <f t="shared" si="71"/>
        <v>0</v>
      </c>
      <c r="Q450" s="96">
        <f t="shared" si="72"/>
        <v>0</v>
      </c>
      <c r="V450" s="84">
        <f t="shared" si="73"/>
        <v>440</v>
      </c>
      <c r="W450" s="84">
        <f t="shared" si="65"/>
        <v>0</v>
      </c>
      <c r="X450" s="96">
        <f t="shared" si="66"/>
        <v>0</v>
      </c>
      <c r="Y450" s="84">
        <f t="shared" si="67"/>
        <v>0</v>
      </c>
      <c r="Z450" s="96">
        <f t="shared" si="68"/>
        <v>0</v>
      </c>
    </row>
    <row r="451" spans="13:26" ht="15">
      <c r="M451" s="84">
        <f t="shared" si="69"/>
        <v>441</v>
      </c>
      <c r="N451" s="84">
        <f t="shared" si="70"/>
        <v>0</v>
      </c>
      <c r="O451" s="96">
        <f t="shared" si="64"/>
        <v>0</v>
      </c>
      <c r="P451" s="84">
        <f t="shared" si="71"/>
        <v>0</v>
      </c>
      <c r="Q451" s="96">
        <f t="shared" si="72"/>
        <v>0</v>
      </c>
      <c r="V451" s="84">
        <f t="shared" si="73"/>
        <v>441</v>
      </c>
      <c r="W451" s="84">
        <f t="shared" si="65"/>
        <v>0</v>
      </c>
      <c r="X451" s="96">
        <f t="shared" si="66"/>
        <v>0</v>
      </c>
      <c r="Y451" s="84">
        <f t="shared" si="67"/>
        <v>0</v>
      </c>
      <c r="Z451" s="96">
        <f t="shared" si="68"/>
        <v>0</v>
      </c>
    </row>
    <row r="452" spans="13:26" ht="15">
      <c r="M452" s="84">
        <f t="shared" si="69"/>
        <v>442</v>
      </c>
      <c r="N452" s="84">
        <f t="shared" si="70"/>
        <v>0</v>
      </c>
      <c r="O452" s="96">
        <f t="shared" si="64"/>
        <v>0</v>
      </c>
      <c r="P452" s="84">
        <f t="shared" si="71"/>
        <v>0</v>
      </c>
      <c r="Q452" s="96">
        <f t="shared" si="72"/>
        <v>0</v>
      </c>
      <c r="V452" s="84">
        <f t="shared" si="73"/>
        <v>442</v>
      </c>
      <c r="W452" s="84">
        <f t="shared" si="65"/>
        <v>0</v>
      </c>
      <c r="X452" s="96">
        <f t="shared" si="66"/>
        <v>0</v>
      </c>
      <c r="Y452" s="84">
        <f t="shared" si="67"/>
        <v>0</v>
      </c>
      <c r="Z452" s="96">
        <f t="shared" si="68"/>
        <v>0</v>
      </c>
    </row>
    <row r="453" spans="13:26" ht="15">
      <c r="M453" s="84">
        <f t="shared" si="69"/>
        <v>443</v>
      </c>
      <c r="N453" s="84">
        <f t="shared" si="70"/>
        <v>0</v>
      </c>
      <c r="O453" s="96">
        <f t="shared" si="64"/>
        <v>0</v>
      </c>
      <c r="P453" s="84">
        <f t="shared" si="71"/>
        <v>0</v>
      </c>
      <c r="Q453" s="96">
        <f t="shared" si="72"/>
        <v>0</v>
      </c>
      <c r="V453" s="84">
        <f t="shared" si="73"/>
        <v>443</v>
      </c>
      <c r="W453" s="84">
        <f t="shared" si="65"/>
        <v>0</v>
      </c>
      <c r="X453" s="96">
        <f t="shared" si="66"/>
        <v>0</v>
      </c>
      <c r="Y453" s="84">
        <f t="shared" si="67"/>
        <v>0</v>
      </c>
      <c r="Z453" s="96">
        <f t="shared" si="68"/>
        <v>0</v>
      </c>
    </row>
    <row r="454" spans="13:26" ht="15">
      <c r="M454" s="84">
        <f t="shared" si="69"/>
        <v>444</v>
      </c>
      <c r="N454" s="84">
        <f t="shared" si="70"/>
        <v>0</v>
      </c>
      <c r="O454" s="96">
        <f t="shared" si="64"/>
        <v>0</v>
      </c>
      <c r="P454" s="84">
        <f t="shared" si="71"/>
        <v>0</v>
      </c>
      <c r="Q454" s="96">
        <f t="shared" si="72"/>
        <v>0</v>
      </c>
      <c r="V454" s="84">
        <f t="shared" si="73"/>
        <v>444</v>
      </c>
      <c r="W454" s="84">
        <f t="shared" si="65"/>
        <v>0</v>
      </c>
      <c r="X454" s="96">
        <f t="shared" si="66"/>
        <v>0</v>
      </c>
      <c r="Y454" s="84">
        <f t="shared" si="67"/>
        <v>0</v>
      </c>
      <c r="Z454" s="96">
        <f t="shared" si="68"/>
        <v>0</v>
      </c>
    </row>
    <row r="455" spans="13:26" ht="15">
      <c r="M455" s="84">
        <f t="shared" si="69"/>
        <v>445</v>
      </c>
      <c r="N455" s="84">
        <f t="shared" si="70"/>
        <v>0</v>
      </c>
      <c r="O455" s="96">
        <f t="shared" si="64"/>
        <v>0</v>
      </c>
      <c r="P455" s="84">
        <f t="shared" si="71"/>
        <v>0</v>
      </c>
      <c r="Q455" s="96">
        <f t="shared" si="72"/>
        <v>0</v>
      </c>
      <c r="V455" s="84">
        <f t="shared" si="73"/>
        <v>445</v>
      </c>
      <c r="W455" s="84">
        <f t="shared" si="65"/>
        <v>0</v>
      </c>
      <c r="X455" s="96">
        <f t="shared" si="66"/>
        <v>0</v>
      </c>
      <c r="Y455" s="84">
        <f t="shared" si="67"/>
        <v>0</v>
      </c>
      <c r="Z455" s="96">
        <f t="shared" si="68"/>
        <v>0</v>
      </c>
    </row>
    <row r="456" spans="13:26" ht="15">
      <c r="M456" s="84">
        <f t="shared" si="69"/>
        <v>446</v>
      </c>
      <c r="N456" s="84">
        <f t="shared" si="70"/>
        <v>0</v>
      </c>
      <c r="O456" s="96">
        <f t="shared" si="64"/>
        <v>0</v>
      </c>
      <c r="P456" s="84">
        <f t="shared" si="71"/>
        <v>0</v>
      </c>
      <c r="Q456" s="96">
        <f t="shared" si="72"/>
        <v>0</v>
      </c>
      <c r="V456" s="84">
        <f t="shared" si="73"/>
        <v>446</v>
      </c>
      <c r="W456" s="84">
        <f t="shared" si="65"/>
        <v>0</v>
      </c>
      <c r="X456" s="96">
        <f t="shared" si="66"/>
        <v>0</v>
      </c>
      <c r="Y456" s="84">
        <f t="shared" si="67"/>
        <v>0</v>
      </c>
      <c r="Z456" s="96">
        <f t="shared" si="68"/>
        <v>0</v>
      </c>
    </row>
    <row r="457" spans="13:26" ht="15">
      <c r="M457" s="84">
        <f t="shared" si="69"/>
        <v>447</v>
      </c>
      <c r="N457" s="84">
        <f t="shared" si="70"/>
        <v>0</v>
      </c>
      <c r="O457" s="96">
        <f t="shared" si="64"/>
        <v>0</v>
      </c>
      <c r="P457" s="84">
        <f t="shared" si="71"/>
        <v>0</v>
      </c>
      <c r="Q457" s="96">
        <f t="shared" si="72"/>
        <v>0</v>
      </c>
      <c r="V457" s="84">
        <f t="shared" si="73"/>
        <v>447</v>
      </c>
      <c r="W457" s="84">
        <f t="shared" si="65"/>
        <v>0</v>
      </c>
      <c r="X457" s="96">
        <f t="shared" si="66"/>
        <v>0</v>
      </c>
      <c r="Y457" s="84">
        <f t="shared" si="67"/>
        <v>0</v>
      </c>
      <c r="Z457" s="96">
        <f t="shared" si="68"/>
        <v>0</v>
      </c>
    </row>
    <row r="458" spans="13:26" ht="15">
      <c r="M458" s="84">
        <f t="shared" si="69"/>
        <v>448</v>
      </c>
      <c r="N458" s="84">
        <f t="shared" si="70"/>
        <v>0</v>
      </c>
      <c r="O458" s="96">
        <f t="shared" si="64"/>
        <v>0</v>
      </c>
      <c r="P458" s="84">
        <f t="shared" si="71"/>
        <v>0</v>
      </c>
      <c r="Q458" s="96">
        <f t="shared" si="72"/>
        <v>0</v>
      </c>
      <c r="V458" s="84">
        <f t="shared" si="73"/>
        <v>448</v>
      </c>
      <c r="W458" s="84">
        <f t="shared" si="65"/>
        <v>0</v>
      </c>
      <c r="X458" s="96">
        <f t="shared" si="66"/>
        <v>0</v>
      </c>
      <c r="Y458" s="84">
        <f t="shared" si="67"/>
        <v>0</v>
      </c>
      <c r="Z458" s="96">
        <f t="shared" si="68"/>
        <v>0</v>
      </c>
    </row>
    <row r="459" spans="13:26" ht="15">
      <c r="M459" s="84">
        <f t="shared" si="69"/>
        <v>449</v>
      </c>
      <c r="N459" s="84">
        <f t="shared" si="70"/>
        <v>0</v>
      </c>
      <c r="O459" s="96">
        <f t="shared" si="64"/>
        <v>0</v>
      </c>
      <c r="P459" s="84">
        <f t="shared" si="71"/>
        <v>0</v>
      </c>
      <c r="Q459" s="96">
        <f t="shared" si="72"/>
        <v>0</v>
      </c>
      <c r="V459" s="84">
        <f t="shared" si="73"/>
        <v>449</v>
      </c>
      <c r="W459" s="84">
        <f t="shared" si="65"/>
        <v>0</v>
      </c>
      <c r="X459" s="96">
        <f t="shared" si="66"/>
        <v>0</v>
      </c>
      <c r="Y459" s="84">
        <f t="shared" si="67"/>
        <v>0</v>
      </c>
      <c r="Z459" s="96">
        <f t="shared" si="68"/>
        <v>0</v>
      </c>
    </row>
    <row r="460" spans="13:26" ht="15">
      <c r="M460" s="84">
        <f t="shared" si="69"/>
        <v>450</v>
      </c>
      <c r="N460" s="84">
        <f t="shared" si="70"/>
        <v>0</v>
      </c>
      <c r="O460" s="96">
        <f aca="true" t="shared" si="74" ref="O460:O510">IF(M460&lt;=$C$6,$C$15*12,0)</f>
        <v>0</v>
      </c>
      <c r="P460" s="84">
        <f t="shared" si="71"/>
        <v>0</v>
      </c>
      <c r="Q460" s="96">
        <f t="shared" si="72"/>
        <v>0</v>
      </c>
      <c r="V460" s="84">
        <f t="shared" si="73"/>
        <v>450</v>
      </c>
      <c r="W460" s="84">
        <f aca="true" t="shared" si="75" ref="W460:W510">N460</f>
        <v>0</v>
      </c>
      <c r="X460" s="96">
        <f aca="true" t="shared" si="76" ref="X460:X510">O460</f>
        <v>0</v>
      </c>
      <c r="Y460" s="84">
        <f aca="true" t="shared" si="77" ref="Y460:Y510">IF(X460&lt;W460,W460-X460,0)</f>
        <v>0</v>
      </c>
      <c r="Z460" s="96">
        <f aca="true" t="shared" si="78" ref="Z460:Z510">Y460*(1+$I$2)^($F$6-V460)</f>
        <v>0</v>
      </c>
    </row>
    <row r="461" spans="13:26" ht="15">
      <c r="M461" s="84">
        <f aca="true" t="shared" si="79" ref="M461:M510">M460+1</f>
        <v>451</v>
      </c>
      <c r="N461" s="84">
        <f aca="true" t="shared" si="80" ref="N461:N510">IF(M461&lt;=$F$6,(N460*(1+$F$4)),0)</f>
        <v>0</v>
      </c>
      <c r="O461" s="96">
        <f t="shared" si="74"/>
        <v>0</v>
      </c>
      <c r="P461" s="84">
        <f aca="true" t="shared" si="81" ref="P461:P510">IF(O461&gt;N461,O461-N461,0)</f>
        <v>0</v>
      </c>
      <c r="Q461" s="96">
        <f aca="true" t="shared" si="82" ref="Q461:Q510">P461*(1+$I$2)^($F$6-M461)</f>
        <v>0</v>
      </c>
      <c r="V461" s="84">
        <f aca="true" t="shared" si="83" ref="V461:V510">V460+1</f>
        <v>451</v>
      </c>
      <c r="W461" s="84">
        <f t="shared" si="75"/>
        <v>0</v>
      </c>
      <c r="X461" s="96">
        <f t="shared" si="76"/>
        <v>0</v>
      </c>
      <c r="Y461" s="84">
        <f t="shared" si="77"/>
        <v>0</v>
      </c>
      <c r="Z461" s="96">
        <f t="shared" si="78"/>
        <v>0</v>
      </c>
    </row>
    <row r="462" spans="13:26" ht="15">
      <c r="M462" s="84">
        <f t="shared" si="79"/>
        <v>452</v>
      </c>
      <c r="N462" s="84">
        <f t="shared" si="80"/>
        <v>0</v>
      </c>
      <c r="O462" s="96">
        <f t="shared" si="74"/>
        <v>0</v>
      </c>
      <c r="P462" s="84">
        <f t="shared" si="81"/>
        <v>0</v>
      </c>
      <c r="Q462" s="96">
        <f t="shared" si="82"/>
        <v>0</v>
      </c>
      <c r="V462" s="84">
        <f t="shared" si="83"/>
        <v>452</v>
      </c>
      <c r="W462" s="84">
        <f t="shared" si="75"/>
        <v>0</v>
      </c>
      <c r="X462" s="96">
        <f t="shared" si="76"/>
        <v>0</v>
      </c>
      <c r="Y462" s="84">
        <f t="shared" si="77"/>
        <v>0</v>
      </c>
      <c r="Z462" s="96">
        <f t="shared" si="78"/>
        <v>0</v>
      </c>
    </row>
    <row r="463" spans="13:26" ht="15">
      <c r="M463" s="84">
        <f t="shared" si="79"/>
        <v>453</v>
      </c>
      <c r="N463" s="84">
        <f t="shared" si="80"/>
        <v>0</v>
      </c>
      <c r="O463" s="96">
        <f t="shared" si="74"/>
        <v>0</v>
      </c>
      <c r="P463" s="84">
        <f t="shared" si="81"/>
        <v>0</v>
      </c>
      <c r="Q463" s="96">
        <f t="shared" si="82"/>
        <v>0</v>
      </c>
      <c r="V463" s="84">
        <f t="shared" si="83"/>
        <v>453</v>
      </c>
      <c r="W463" s="84">
        <f t="shared" si="75"/>
        <v>0</v>
      </c>
      <c r="X463" s="96">
        <f t="shared" si="76"/>
        <v>0</v>
      </c>
      <c r="Y463" s="84">
        <f t="shared" si="77"/>
        <v>0</v>
      </c>
      <c r="Z463" s="96">
        <f t="shared" si="78"/>
        <v>0</v>
      </c>
    </row>
    <row r="464" spans="13:26" ht="15">
      <c r="M464" s="84">
        <f t="shared" si="79"/>
        <v>454</v>
      </c>
      <c r="N464" s="84">
        <f t="shared" si="80"/>
        <v>0</v>
      </c>
      <c r="O464" s="96">
        <f t="shared" si="74"/>
        <v>0</v>
      </c>
      <c r="P464" s="84">
        <f t="shared" si="81"/>
        <v>0</v>
      </c>
      <c r="Q464" s="96">
        <f t="shared" si="82"/>
        <v>0</v>
      </c>
      <c r="V464" s="84">
        <f t="shared" si="83"/>
        <v>454</v>
      </c>
      <c r="W464" s="84">
        <f t="shared" si="75"/>
        <v>0</v>
      </c>
      <c r="X464" s="96">
        <f t="shared" si="76"/>
        <v>0</v>
      </c>
      <c r="Y464" s="84">
        <f t="shared" si="77"/>
        <v>0</v>
      </c>
      <c r="Z464" s="96">
        <f t="shared" si="78"/>
        <v>0</v>
      </c>
    </row>
    <row r="465" spans="13:26" ht="15">
      <c r="M465" s="84">
        <f t="shared" si="79"/>
        <v>455</v>
      </c>
      <c r="N465" s="84">
        <f t="shared" si="80"/>
        <v>0</v>
      </c>
      <c r="O465" s="96">
        <f t="shared" si="74"/>
        <v>0</v>
      </c>
      <c r="P465" s="84">
        <f t="shared" si="81"/>
        <v>0</v>
      </c>
      <c r="Q465" s="96">
        <f t="shared" si="82"/>
        <v>0</v>
      </c>
      <c r="V465" s="84">
        <f t="shared" si="83"/>
        <v>455</v>
      </c>
      <c r="W465" s="84">
        <f t="shared" si="75"/>
        <v>0</v>
      </c>
      <c r="X465" s="96">
        <f t="shared" si="76"/>
        <v>0</v>
      </c>
      <c r="Y465" s="84">
        <f t="shared" si="77"/>
        <v>0</v>
      </c>
      <c r="Z465" s="96">
        <f t="shared" si="78"/>
        <v>0</v>
      </c>
    </row>
    <row r="466" spans="13:26" ht="15">
      <c r="M466" s="84">
        <f t="shared" si="79"/>
        <v>456</v>
      </c>
      <c r="N466" s="84">
        <f t="shared" si="80"/>
        <v>0</v>
      </c>
      <c r="O466" s="96">
        <f t="shared" si="74"/>
        <v>0</v>
      </c>
      <c r="P466" s="84">
        <f t="shared" si="81"/>
        <v>0</v>
      </c>
      <c r="Q466" s="96">
        <f t="shared" si="82"/>
        <v>0</v>
      </c>
      <c r="V466" s="84">
        <f t="shared" si="83"/>
        <v>456</v>
      </c>
      <c r="W466" s="84">
        <f t="shared" si="75"/>
        <v>0</v>
      </c>
      <c r="X466" s="96">
        <f t="shared" si="76"/>
        <v>0</v>
      </c>
      <c r="Y466" s="84">
        <f t="shared" si="77"/>
        <v>0</v>
      </c>
      <c r="Z466" s="96">
        <f t="shared" si="78"/>
        <v>0</v>
      </c>
    </row>
    <row r="467" spans="13:26" ht="15">
      <c r="M467" s="84">
        <f t="shared" si="79"/>
        <v>457</v>
      </c>
      <c r="N467" s="84">
        <f t="shared" si="80"/>
        <v>0</v>
      </c>
      <c r="O467" s="96">
        <f t="shared" si="74"/>
        <v>0</v>
      </c>
      <c r="P467" s="84">
        <f t="shared" si="81"/>
        <v>0</v>
      </c>
      <c r="Q467" s="96">
        <f t="shared" si="82"/>
        <v>0</v>
      </c>
      <c r="V467" s="84">
        <f t="shared" si="83"/>
        <v>457</v>
      </c>
      <c r="W467" s="84">
        <f t="shared" si="75"/>
        <v>0</v>
      </c>
      <c r="X467" s="96">
        <f t="shared" si="76"/>
        <v>0</v>
      </c>
      <c r="Y467" s="84">
        <f t="shared" si="77"/>
        <v>0</v>
      </c>
      <c r="Z467" s="96">
        <f t="shared" si="78"/>
        <v>0</v>
      </c>
    </row>
    <row r="468" spans="13:26" ht="15">
      <c r="M468" s="84">
        <f t="shared" si="79"/>
        <v>458</v>
      </c>
      <c r="N468" s="84">
        <f t="shared" si="80"/>
        <v>0</v>
      </c>
      <c r="O468" s="96">
        <f t="shared" si="74"/>
        <v>0</v>
      </c>
      <c r="P468" s="84">
        <f t="shared" si="81"/>
        <v>0</v>
      </c>
      <c r="Q468" s="96">
        <f t="shared" si="82"/>
        <v>0</v>
      </c>
      <c r="V468" s="84">
        <f t="shared" si="83"/>
        <v>458</v>
      </c>
      <c r="W468" s="84">
        <f t="shared" si="75"/>
        <v>0</v>
      </c>
      <c r="X468" s="96">
        <f t="shared" si="76"/>
        <v>0</v>
      </c>
      <c r="Y468" s="84">
        <f t="shared" si="77"/>
        <v>0</v>
      </c>
      <c r="Z468" s="96">
        <f t="shared" si="78"/>
        <v>0</v>
      </c>
    </row>
    <row r="469" spans="13:26" ht="15">
      <c r="M469" s="84">
        <f t="shared" si="79"/>
        <v>459</v>
      </c>
      <c r="N469" s="84">
        <f t="shared" si="80"/>
        <v>0</v>
      </c>
      <c r="O469" s="96">
        <f t="shared" si="74"/>
        <v>0</v>
      </c>
      <c r="P469" s="84">
        <f t="shared" si="81"/>
        <v>0</v>
      </c>
      <c r="Q469" s="96">
        <f t="shared" si="82"/>
        <v>0</v>
      </c>
      <c r="V469" s="84">
        <f t="shared" si="83"/>
        <v>459</v>
      </c>
      <c r="W469" s="84">
        <f t="shared" si="75"/>
        <v>0</v>
      </c>
      <c r="X469" s="96">
        <f t="shared" si="76"/>
        <v>0</v>
      </c>
      <c r="Y469" s="84">
        <f t="shared" si="77"/>
        <v>0</v>
      </c>
      <c r="Z469" s="96">
        <f t="shared" si="78"/>
        <v>0</v>
      </c>
    </row>
    <row r="470" spans="13:26" ht="15">
      <c r="M470" s="84">
        <f t="shared" si="79"/>
        <v>460</v>
      </c>
      <c r="N470" s="84">
        <f t="shared" si="80"/>
        <v>0</v>
      </c>
      <c r="O470" s="96">
        <f t="shared" si="74"/>
        <v>0</v>
      </c>
      <c r="P470" s="84">
        <f t="shared" si="81"/>
        <v>0</v>
      </c>
      <c r="Q470" s="96">
        <f t="shared" si="82"/>
        <v>0</v>
      </c>
      <c r="V470" s="84">
        <f t="shared" si="83"/>
        <v>460</v>
      </c>
      <c r="W470" s="84">
        <f t="shared" si="75"/>
        <v>0</v>
      </c>
      <c r="X470" s="96">
        <f t="shared" si="76"/>
        <v>0</v>
      </c>
      <c r="Y470" s="84">
        <f t="shared" si="77"/>
        <v>0</v>
      </c>
      <c r="Z470" s="96">
        <f t="shared" si="78"/>
        <v>0</v>
      </c>
    </row>
    <row r="471" spans="13:26" ht="15">
      <c r="M471" s="84">
        <f t="shared" si="79"/>
        <v>461</v>
      </c>
      <c r="N471" s="84">
        <f t="shared" si="80"/>
        <v>0</v>
      </c>
      <c r="O471" s="96">
        <f t="shared" si="74"/>
        <v>0</v>
      </c>
      <c r="P471" s="84">
        <f t="shared" si="81"/>
        <v>0</v>
      </c>
      <c r="Q471" s="96">
        <f t="shared" si="82"/>
        <v>0</v>
      </c>
      <c r="V471" s="84">
        <f t="shared" si="83"/>
        <v>461</v>
      </c>
      <c r="W471" s="84">
        <f t="shared" si="75"/>
        <v>0</v>
      </c>
      <c r="X471" s="96">
        <f t="shared" si="76"/>
        <v>0</v>
      </c>
      <c r="Y471" s="84">
        <f t="shared" si="77"/>
        <v>0</v>
      </c>
      <c r="Z471" s="96">
        <f t="shared" si="78"/>
        <v>0</v>
      </c>
    </row>
    <row r="472" spans="13:26" ht="15">
      <c r="M472" s="84">
        <f t="shared" si="79"/>
        <v>462</v>
      </c>
      <c r="N472" s="84">
        <f t="shared" si="80"/>
        <v>0</v>
      </c>
      <c r="O472" s="96">
        <f t="shared" si="74"/>
        <v>0</v>
      </c>
      <c r="P472" s="84">
        <f t="shared" si="81"/>
        <v>0</v>
      </c>
      <c r="Q472" s="96">
        <f t="shared" si="82"/>
        <v>0</v>
      </c>
      <c r="V472" s="84">
        <f t="shared" si="83"/>
        <v>462</v>
      </c>
      <c r="W472" s="84">
        <f t="shared" si="75"/>
        <v>0</v>
      </c>
      <c r="X472" s="96">
        <f t="shared" si="76"/>
        <v>0</v>
      </c>
      <c r="Y472" s="84">
        <f t="shared" si="77"/>
        <v>0</v>
      </c>
      <c r="Z472" s="96">
        <f t="shared" si="78"/>
        <v>0</v>
      </c>
    </row>
    <row r="473" spans="13:26" ht="15">
      <c r="M473" s="84">
        <f t="shared" si="79"/>
        <v>463</v>
      </c>
      <c r="N473" s="84">
        <f t="shared" si="80"/>
        <v>0</v>
      </c>
      <c r="O473" s="96">
        <f t="shared" si="74"/>
        <v>0</v>
      </c>
      <c r="P473" s="84">
        <f t="shared" si="81"/>
        <v>0</v>
      </c>
      <c r="Q473" s="96">
        <f t="shared" si="82"/>
        <v>0</v>
      </c>
      <c r="V473" s="84">
        <f t="shared" si="83"/>
        <v>463</v>
      </c>
      <c r="W473" s="84">
        <f t="shared" si="75"/>
        <v>0</v>
      </c>
      <c r="X473" s="96">
        <f t="shared" si="76"/>
        <v>0</v>
      </c>
      <c r="Y473" s="84">
        <f t="shared" si="77"/>
        <v>0</v>
      </c>
      <c r="Z473" s="96">
        <f t="shared" si="78"/>
        <v>0</v>
      </c>
    </row>
    <row r="474" spans="13:26" ht="15">
      <c r="M474" s="84">
        <f t="shared" si="79"/>
        <v>464</v>
      </c>
      <c r="N474" s="84">
        <f t="shared" si="80"/>
        <v>0</v>
      </c>
      <c r="O474" s="96">
        <f t="shared" si="74"/>
        <v>0</v>
      </c>
      <c r="P474" s="84">
        <f t="shared" si="81"/>
        <v>0</v>
      </c>
      <c r="Q474" s="96">
        <f t="shared" si="82"/>
        <v>0</v>
      </c>
      <c r="V474" s="84">
        <f t="shared" si="83"/>
        <v>464</v>
      </c>
      <c r="W474" s="84">
        <f t="shared" si="75"/>
        <v>0</v>
      </c>
      <c r="X474" s="96">
        <f t="shared" si="76"/>
        <v>0</v>
      </c>
      <c r="Y474" s="84">
        <f t="shared" si="77"/>
        <v>0</v>
      </c>
      <c r="Z474" s="96">
        <f t="shared" si="78"/>
        <v>0</v>
      </c>
    </row>
    <row r="475" spans="13:26" ht="15">
      <c r="M475" s="84">
        <f t="shared" si="79"/>
        <v>465</v>
      </c>
      <c r="N475" s="84">
        <f t="shared" si="80"/>
        <v>0</v>
      </c>
      <c r="O475" s="96">
        <f t="shared" si="74"/>
        <v>0</v>
      </c>
      <c r="P475" s="84">
        <f t="shared" si="81"/>
        <v>0</v>
      </c>
      <c r="Q475" s="96">
        <f t="shared" si="82"/>
        <v>0</v>
      </c>
      <c r="V475" s="84">
        <f t="shared" si="83"/>
        <v>465</v>
      </c>
      <c r="W475" s="84">
        <f t="shared" si="75"/>
        <v>0</v>
      </c>
      <c r="X475" s="96">
        <f t="shared" si="76"/>
        <v>0</v>
      </c>
      <c r="Y475" s="84">
        <f t="shared" si="77"/>
        <v>0</v>
      </c>
      <c r="Z475" s="96">
        <f t="shared" si="78"/>
        <v>0</v>
      </c>
    </row>
    <row r="476" spans="13:26" ht="15">
      <c r="M476" s="84">
        <f t="shared" si="79"/>
        <v>466</v>
      </c>
      <c r="N476" s="84">
        <f t="shared" si="80"/>
        <v>0</v>
      </c>
      <c r="O476" s="96">
        <f t="shared" si="74"/>
        <v>0</v>
      </c>
      <c r="P476" s="84">
        <f t="shared" si="81"/>
        <v>0</v>
      </c>
      <c r="Q476" s="96">
        <f t="shared" si="82"/>
        <v>0</v>
      </c>
      <c r="V476" s="84">
        <f t="shared" si="83"/>
        <v>466</v>
      </c>
      <c r="W476" s="84">
        <f t="shared" si="75"/>
        <v>0</v>
      </c>
      <c r="X476" s="96">
        <f t="shared" si="76"/>
        <v>0</v>
      </c>
      <c r="Y476" s="84">
        <f t="shared" si="77"/>
        <v>0</v>
      </c>
      <c r="Z476" s="96">
        <f t="shared" si="78"/>
        <v>0</v>
      </c>
    </row>
    <row r="477" spans="13:26" ht="15">
      <c r="M477" s="84">
        <f t="shared" si="79"/>
        <v>467</v>
      </c>
      <c r="N477" s="84">
        <f t="shared" si="80"/>
        <v>0</v>
      </c>
      <c r="O477" s="96">
        <f t="shared" si="74"/>
        <v>0</v>
      </c>
      <c r="P477" s="84">
        <f t="shared" si="81"/>
        <v>0</v>
      </c>
      <c r="Q477" s="96">
        <f t="shared" si="82"/>
        <v>0</v>
      </c>
      <c r="V477" s="84">
        <f t="shared" si="83"/>
        <v>467</v>
      </c>
      <c r="W477" s="84">
        <f t="shared" si="75"/>
        <v>0</v>
      </c>
      <c r="X477" s="96">
        <f t="shared" si="76"/>
        <v>0</v>
      </c>
      <c r="Y477" s="84">
        <f t="shared" si="77"/>
        <v>0</v>
      </c>
      <c r="Z477" s="96">
        <f t="shared" si="78"/>
        <v>0</v>
      </c>
    </row>
    <row r="478" spans="13:26" ht="15">
      <c r="M478" s="84">
        <f t="shared" si="79"/>
        <v>468</v>
      </c>
      <c r="N478" s="84">
        <f t="shared" si="80"/>
        <v>0</v>
      </c>
      <c r="O478" s="96">
        <f t="shared" si="74"/>
        <v>0</v>
      </c>
      <c r="P478" s="84">
        <f t="shared" si="81"/>
        <v>0</v>
      </c>
      <c r="Q478" s="96">
        <f t="shared" si="82"/>
        <v>0</v>
      </c>
      <c r="V478" s="84">
        <f t="shared" si="83"/>
        <v>468</v>
      </c>
      <c r="W478" s="84">
        <f t="shared" si="75"/>
        <v>0</v>
      </c>
      <c r="X478" s="96">
        <f t="shared" si="76"/>
        <v>0</v>
      </c>
      <c r="Y478" s="84">
        <f t="shared" si="77"/>
        <v>0</v>
      </c>
      <c r="Z478" s="96">
        <f t="shared" si="78"/>
        <v>0</v>
      </c>
    </row>
    <row r="479" spans="13:26" ht="15">
      <c r="M479" s="84">
        <f t="shared" si="79"/>
        <v>469</v>
      </c>
      <c r="N479" s="84">
        <f t="shared" si="80"/>
        <v>0</v>
      </c>
      <c r="O479" s="96">
        <f t="shared" si="74"/>
        <v>0</v>
      </c>
      <c r="P479" s="84">
        <f t="shared" si="81"/>
        <v>0</v>
      </c>
      <c r="Q479" s="96">
        <f t="shared" si="82"/>
        <v>0</v>
      </c>
      <c r="V479" s="84">
        <f t="shared" si="83"/>
        <v>469</v>
      </c>
      <c r="W479" s="84">
        <f t="shared" si="75"/>
        <v>0</v>
      </c>
      <c r="X479" s="96">
        <f t="shared" si="76"/>
        <v>0</v>
      </c>
      <c r="Y479" s="84">
        <f t="shared" si="77"/>
        <v>0</v>
      </c>
      <c r="Z479" s="96">
        <f t="shared" si="78"/>
        <v>0</v>
      </c>
    </row>
    <row r="480" spans="13:26" ht="15">
      <c r="M480" s="84">
        <f t="shared" si="79"/>
        <v>470</v>
      </c>
      <c r="N480" s="84">
        <f t="shared" si="80"/>
        <v>0</v>
      </c>
      <c r="O480" s="96">
        <f t="shared" si="74"/>
        <v>0</v>
      </c>
      <c r="P480" s="84">
        <f t="shared" si="81"/>
        <v>0</v>
      </c>
      <c r="Q480" s="96">
        <f t="shared" si="82"/>
        <v>0</v>
      </c>
      <c r="V480" s="84">
        <f t="shared" si="83"/>
        <v>470</v>
      </c>
      <c r="W480" s="84">
        <f t="shared" si="75"/>
        <v>0</v>
      </c>
      <c r="X480" s="96">
        <f t="shared" si="76"/>
        <v>0</v>
      </c>
      <c r="Y480" s="84">
        <f t="shared" si="77"/>
        <v>0</v>
      </c>
      <c r="Z480" s="96">
        <f t="shared" si="78"/>
        <v>0</v>
      </c>
    </row>
    <row r="481" spans="13:26" ht="15">
      <c r="M481" s="84">
        <f t="shared" si="79"/>
        <v>471</v>
      </c>
      <c r="N481" s="84">
        <f t="shared" si="80"/>
        <v>0</v>
      </c>
      <c r="O481" s="96">
        <f t="shared" si="74"/>
        <v>0</v>
      </c>
      <c r="P481" s="84">
        <f t="shared" si="81"/>
        <v>0</v>
      </c>
      <c r="Q481" s="96">
        <f t="shared" si="82"/>
        <v>0</v>
      </c>
      <c r="V481" s="84">
        <f t="shared" si="83"/>
        <v>471</v>
      </c>
      <c r="W481" s="84">
        <f t="shared" si="75"/>
        <v>0</v>
      </c>
      <c r="X481" s="96">
        <f t="shared" si="76"/>
        <v>0</v>
      </c>
      <c r="Y481" s="84">
        <f t="shared" si="77"/>
        <v>0</v>
      </c>
      <c r="Z481" s="96">
        <f t="shared" si="78"/>
        <v>0</v>
      </c>
    </row>
    <row r="482" spans="13:26" ht="15">
      <c r="M482" s="84">
        <f t="shared" si="79"/>
        <v>472</v>
      </c>
      <c r="N482" s="84">
        <f t="shared" si="80"/>
        <v>0</v>
      </c>
      <c r="O482" s="96">
        <f t="shared" si="74"/>
        <v>0</v>
      </c>
      <c r="P482" s="84">
        <f t="shared" si="81"/>
        <v>0</v>
      </c>
      <c r="Q482" s="96">
        <f t="shared" si="82"/>
        <v>0</v>
      </c>
      <c r="V482" s="84">
        <f t="shared" si="83"/>
        <v>472</v>
      </c>
      <c r="W482" s="84">
        <f t="shared" si="75"/>
        <v>0</v>
      </c>
      <c r="X482" s="96">
        <f t="shared" si="76"/>
        <v>0</v>
      </c>
      <c r="Y482" s="84">
        <f t="shared" si="77"/>
        <v>0</v>
      </c>
      <c r="Z482" s="96">
        <f t="shared" si="78"/>
        <v>0</v>
      </c>
    </row>
    <row r="483" spans="13:26" ht="15">
      <c r="M483" s="84">
        <f t="shared" si="79"/>
        <v>473</v>
      </c>
      <c r="N483" s="84">
        <f t="shared" si="80"/>
        <v>0</v>
      </c>
      <c r="O483" s="96">
        <f t="shared" si="74"/>
        <v>0</v>
      </c>
      <c r="P483" s="84">
        <f t="shared" si="81"/>
        <v>0</v>
      </c>
      <c r="Q483" s="96">
        <f t="shared" si="82"/>
        <v>0</v>
      </c>
      <c r="V483" s="84">
        <f t="shared" si="83"/>
        <v>473</v>
      </c>
      <c r="W483" s="84">
        <f t="shared" si="75"/>
        <v>0</v>
      </c>
      <c r="X483" s="96">
        <f t="shared" si="76"/>
        <v>0</v>
      </c>
      <c r="Y483" s="84">
        <f t="shared" si="77"/>
        <v>0</v>
      </c>
      <c r="Z483" s="96">
        <f t="shared" si="78"/>
        <v>0</v>
      </c>
    </row>
    <row r="484" spans="13:26" ht="15">
      <c r="M484" s="84">
        <f t="shared" si="79"/>
        <v>474</v>
      </c>
      <c r="N484" s="84">
        <f t="shared" si="80"/>
        <v>0</v>
      </c>
      <c r="O484" s="96">
        <f t="shared" si="74"/>
        <v>0</v>
      </c>
      <c r="P484" s="84">
        <f t="shared" si="81"/>
        <v>0</v>
      </c>
      <c r="Q484" s="96">
        <f t="shared" si="82"/>
        <v>0</v>
      </c>
      <c r="V484" s="84">
        <f t="shared" si="83"/>
        <v>474</v>
      </c>
      <c r="W484" s="84">
        <f t="shared" si="75"/>
        <v>0</v>
      </c>
      <c r="X484" s="96">
        <f t="shared" si="76"/>
        <v>0</v>
      </c>
      <c r="Y484" s="84">
        <f t="shared" si="77"/>
        <v>0</v>
      </c>
      <c r="Z484" s="96">
        <f t="shared" si="78"/>
        <v>0</v>
      </c>
    </row>
    <row r="485" spans="13:26" ht="15">
      <c r="M485" s="84">
        <f t="shared" si="79"/>
        <v>475</v>
      </c>
      <c r="N485" s="84">
        <f t="shared" si="80"/>
        <v>0</v>
      </c>
      <c r="O485" s="96">
        <f t="shared" si="74"/>
        <v>0</v>
      </c>
      <c r="P485" s="84">
        <f t="shared" si="81"/>
        <v>0</v>
      </c>
      <c r="Q485" s="96">
        <f t="shared" si="82"/>
        <v>0</v>
      </c>
      <c r="V485" s="84">
        <f t="shared" si="83"/>
        <v>475</v>
      </c>
      <c r="W485" s="84">
        <f t="shared" si="75"/>
        <v>0</v>
      </c>
      <c r="X485" s="96">
        <f t="shared" si="76"/>
        <v>0</v>
      </c>
      <c r="Y485" s="84">
        <f t="shared" si="77"/>
        <v>0</v>
      </c>
      <c r="Z485" s="96">
        <f t="shared" si="78"/>
        <v>0</v>
      </c>
    </row>
    <row r="486" spans="13:26" ht="15">
      <c r="M486" s="84">
        <f t="shared" si="79"/>
        <v>476</v>
      </c>
      <c r="N486" s="84">
        <f t="shared" si="80"/>
        <v>0</v>
      </c>
      <c r="O486" s="96">
        <f t="shared" si="74"/>
        <v>0</v>
      </c>
      <c r="P486" s="84">
        <f t="shared" si="81"/>
        <v>0</v>
      </c>
      <c r="Q486" s="96">
        <f t="shared" si="82"/>
        <v>0</v>
      </c>
      <c r="V486" s="84">
        <f t="shared" si="83"/>
        <v>476</v>
      </c>
      <c r="W486" s="84">
        <f t="shared" si="75"/>
        <v>0</v>
      </c>
      <c r="X486" s="96">
        <f t="shared" si="76"/>
        <v>0</v>
      </c>
      <c r="Y486" s="84">
        <f t="shared" si="77"/>
        <v>0</v>
      </c>
      <c r="Z486" s="96">
        <f t="shared" si="78"/>
        <v>0</v>
      </c>
    </row>
    <row r="487" spans="13:26" ht="15">
      <c r="M487" s="84">
        <f t="shared" si="79"/>
        <v>477</v>
      </c>
      <c r="N487" s="84">
        <f t="shared" si="80"/>
        <v>0</v>
      </c>
      <c r="O487" s="96">
        <f t="shared" si="74"/>
        <v>0</v>
      </c>
      <c r="P487" s="84">
        <f t="shared" si="81"/>
        <v>0</v>
      </c>
      <c r="Q487" s="96">
        <f t="shared" si="82"/>
        <v>0</v>
      </c>
      <c r="V487" s="84">
        <f t="shared" si="83"/>
        <v>477</v>
      </c>
      <c r="W487" s="84">
        <f t="shared" si="75"/>
        <v>0</v>
      </c>
      <c r="X487" s="96">
        <f t="shared" si="76"/>
        <v>0</v>
      </c>
      <c r="Y487" s="84">
        <f t="shared" si="77"/>
        <v>0</v>
      </c>
      <c r="Z487" s="96">
        <f t="shared" si="78"/>
        <v>0</v>
      </c>
    </row>
    <row r="488" spans="13:26" ht="15">
      <c r="M488" s="84">
        <f t="shared" si="79"/>
        <v>478</v>
      </c>
      <c r="N488" s="84">
        <f t="shared" si="80"/>
        <v>0</v>
      </c>
      <c r="O488" s="96">
        <f t="shared" si="74"/>
        <v>0</v>
      </c>
      <c r="P488" s="84">
        <f t="shared" si="81"/>
        <v>0</v>
      </c>
      <c r="Q488" s="96">
        <f t="shared" si="82"/>
        <v>0</v>
      </c>
      <c r="V488" s="84">
        <f t="shared" si="83"/>
        <v>478</v>
      </c>
      <c r="W488" s="84">
        <f t="shared" si="75"/>
        <v>0</v>
      </c>
      <c r="X488" s="96">
        <f t="shared" si="76"/>
        <v>0</v>
      </c>
      <c r="Y488" s="84">
        <f t="shared" si="77"/>
        <v>0</v>
      </c>
      <c r="Z488" s="96">
        <f t="shared" si="78"/>
        <v>0</v>
      </c>
    </row>
    <row r="489" spans="13:26" ht="15">
      <c r="M489" s="84">
        <f t="shared" si="79"/>
        <v>479</v>
      </c>
      <c r="N489" s="84">
        <f t="shared" si="80"/>
        <v>0</v>
      </c>
      <c r="O489" s="96">
        <f t="shared" si="74"/>
        <v>0</v>
      </c>
      <c r="P489" s="84">
        <f t="shared" si="81"/>
        <v>0</v>
      </c>
      <c r="Q489" s="96">
        <f t="shared" si="82"/>
        <v>0</v>
      </c>
      <c r="V489" s="84">
        <f t="shared" si="83"/>
        <v>479</v>
      </c>
      <c r="W489" s="84">
        <f t="shared" si="75"/>
        <v>0</v>
      </c>
      <c r="X489" s="96">
        <f t="shared" si="76"/>
        <v>0</v>
      </c>
      <c r="Y489" s="84">
        <f t="shared" si="77"/>
        <v>0</v>
      </c>
      <c r="Z489" s="96">
        <f t="shared" si="78"/>
        <v>0</v>
      </c>
    </row>
    <row r="490" spans="13:26" ht="15">
      <c r="M490" s="84">
        <f t="shared" si="79"/>
        <v>480</v>
      </c>
      <c r="N490" s="84">
        <f t="shared" si="80"/>
        <v>0</v>
      </c>
      <c r="O490" s="96">
        <f t="shared" si="74"/>
        <v>0</v>
      </c>
      <c r="P490" s="84">
        <f t="shared" si="81"/>
        <v>0</v>
      </c>
      <c r="Q490" s="96">
        <f t="shared" si="82"/>
        <v>0</v>
      </c>
      <c r="V490" s="84">
        <f t="shared" si="83"/>
        <v>480</v>
      </c>
      <c r="W490" s="84">
        <f t="shared" si="75"/>
        <v>0</v>
      </c>
      <c r="X490" s="96">
        <f t="shared" si="76"/>
        <v>0</v>
      </c>
      <c r="Y490" s="84">
        <f t="shared" si="77"/>
        <v>0</v>
      </c>
      <c r="Z490" s="96">
        <f t="shared" si="78"/>
        <v>0</v>
      </c>
    </row>
    <row r="491" spans="13:26" ht="15">
      <c r="M491" s="84">
        <f t="shared" si="79"/>
        <v>481</v>
      </c>
      <c r="N491" s="84">
        <f t="shared" si="80"/>
        <v>0</v>
      </c>
      <c r="O491" s="96">
        <f t="shared" si="74"/>
        <v>0</v>
      </c>
      <c r="P491" s="84">
        <f t="shared" si="81"/>
        <v>0</v>
      </c>
      <c r="Q491" s="96">
        <f t="shared" si="82"/>
        <v>0</v>
      </c>
      <c r="V491" s="84">
        <f t="shared" si="83"/>
        <v>481</v>
      </c>
      <c r="W491" s="84">
        <f t="shared" si="75"/>
        <v>0</v>
      </c>
      <c r="X491" s="96">
        <f t="shared" si="76"/>
        <v>0</v>
      </c>
      <c r="Y491" s="84">
        <f t="shared" si="77"/>
        <v>0</v>
      </c>
      <c r="Z491" s="96">
        <f t="shared" si="78"/>
        <v>0</v>
      </c>
    </row>
    <row r="492" spans="13:26" ht="15">
      <c r="M492" s="84">
        <f t="shared" si="79"/>
        <v>482</v>
      </c>
      <c r="N492" s="84">
        <f t="shared" si="80"/>
        <v>0</v>
      </c>
      <c r="O492" s="96">
        <f t="shared" si="74"/>
        <v>0</v>
      </c>
      <c r="P492" s="84">
        <f t="shared" si="81"/>
        <v>0</v>
      </c>
      <c r="Q492" s="96">
        <f t="shared" si="82"/>
        <v>0</v>
      </c>
      <c r="V492" s="84">
        <f t="shared" si="83"/>
        <v>482</v>
      </c>
      <c r="W492" s="84">
        <f t="shared" si="75"/>
        <v>0</v>
      </c>
      <c r="X492" s="96">
        <f t="shared" si="76"/>
        <v>0</v>
      </c>
      <c r="Y492" s="84">
        <f t="shared" si="77"/>
        <v>0</v>
      </c>
      <c r="Z492" s="96">
        <f t="shared" si="78"/>
        <v>0</v>
      </c>
    </row>
    <row r="493" spans="13:26" ht="15">
      <c r="M493" s="84">
        <f t="shared" si="79"/>
        <v>483</v>
      </c>
      <c r="N493" s="84">
        <f t="shared" si="80"/>
        <v>0</v>
      </c>
      <c r="O493" s="96">
        <f t="shared" si="74"/>
        <v>0</v>
      </c>
      <c r="P493" s="84">
        <f t="shared" si="81"/>
        <v>0</v>
      </c>
      <c r="Q493" s="96">
        <f t="shared" si="82"/>
        <v>0</v>
      </c>
      <c r="V493" s="84">
        <f t="shared" si="83"/>
        <v>483</v>
      </c>
      <c r="W493" s="84">
        <f t="shared" si="75"/>
        <v>0</v>
      </c>
      <c r="X493" s="96">
        <f t="shared" si="76"/>
        <v>0</v>
      </c>
      <c r="Y493" s="84">
        <f t="shared" si="77"/>
        <v>0</v>
      </c>
      <c r="Z493" s="96">
        <f t="shared" si="78"/>
        <v>0</v>
      </c>
    </row>
    <row r="494" spans="13:26" ht="15">
      <c r="M494" s="84">
        <f t="shared" si="79"/>
        <v>484</v>
      </c>
      <c r="N494" s="84">
        <f t="shared" si="80"/>
        <v>0</v>
      </c>
      <c r="O494" s="96">
        <f t="shared" si="74"/>
        <v>0</v>
      </c>
      <c r="P494" s="84">
        <f t="shared" si="81"/>
        <v>0</v>
      </c>
      <c r="Q494" s="96">
        <f t="shared" si="82"/>
        <v>0</v>
      </c>
      <c r="V494" s="84">
        <f t="shared" si="83"/>
        <v>484</v>
      </c>
      <c r="W494" s="84">
        <f t="shared" si="75"/>
        <v>0</v>
      </c>
      <c r="X494" s="96">
        <f t="shared" si="76"/>
        <v>0</v>
      </c>
      <c r="Y494" s="84">
        <f t="shared" si="77"/>
        <v>0</v>
      </c>
      <c r="Z494" s="96">
        <f t="shared" si="78"/>
        <v>0</v>
      </c>
    </row>
    <row r="495" spans="13:26" ht="15">
      <c r="M495" s="84">
        <f t="shared" si="79"/>
        <v>485</v>
      </c>
      <c r="N495" s="84">
        <f t="shared" si="80"/>
        <v>0</v>
      </c>
      <c r="O495" s="96">
        <f t="shared" si="74"/>
        <v>0</v>
      </c>
      <c r="P495" s="84">
        <f t="shared" si="81"/>
        <v>0</v>
      </c>
      <c r="Q495" s="96">
        <f t="shared" si="82"/>
        <v>0</v>
      </c>
      <c r="V495" s="84">
        <f t="shared" si="83"/>
        <v>485</v>
      </c>
      <c r="W495" s="84">
        <f t="shared" si="75"/>
        <v>0</v>
      </c>
      <c r="X495" s="96">
        <f t="shared" si="76"/>
        <v>0</v>
      </c>
      <c r="Y495" s="84">
        <f t="shared" si="77"/>
        <v>0</v>
      </c>
      <c r="Z495" s="96">
        <f t="shared" si="78"/>
        <v>0</v>
      </c>
    </row>
    <row r="496" spans="13:26" ht="15">
      <c r="M496" s="84">
        <f t="shared" si="79"/>
        <v>486</v>
      </c>
      <c r="N496" s="84">
        <f t="shared" si="80"/>
        <v>0</v>
      </c>
      <c r="O496" s="96">
        <f t="shared" si="74"/>
        <v>0</v>
      </c>
      <c r="P496" s="84">
        <f t="shared" si="81"/>
        <v>0</v>
      </c>
      <c r="Q496" s="96">
        <f t="shared" si="82"/>
        <v>0</v>
      </c>
      <c r="V496" s="84">
        <f t="shared" si="83"/>
        <v>486</v>
      </c>
      <c r="W496" s="84">
        <f t="shared" si="75"/>
        <v>0</v>
      </c>
      <c r="X496" s="96">
        <f t="shared" si="76"/>
        <v>0</v>
      </c>
      <c r="Y496" s="84">
        <f t="shared" si="77"/>
        <v>0</v>
      </c>
      <c r="Z496" s="96">
        <f t="shared" si="78"/>
        <v>0</v>
      </c>
    </row>
    <row r="497" spans="13:26" ht="15">
      <c r="M497" s="84">
        <f t="shared" si="79"/>
        <v>487</v>
      </c>
      <c r="N497" s="84">
        <f t="shared" si="80"/>
        <v>0</v>
      </c>
      <c r="O497" s="96">
        <f t="shared" si="74"/>
        <v>0</v>
      </c>
      <c r="P497" s="84">
        <f t="shared" si="81"/>
        <v>0</v>
      </c>
      <c r="Q497" s="96">
        <f t="shared" si="82"/>
        <v>0</v>
      </c>
      <c r="V497" s="84">
        <f t="shared" si="83"/>
        <v>487</v>
      </c>
      <c r="W497" s="84">
        <f t="shared" si="75"/>
        <v>0</v>
      </c>
      <c r="X497" s="96">
        <f t="shared" si="76"/>
        <v>0</v>
      </c>
      <c r="Y497" s="84">
        <f t="shared" si="77"/>
        <v>0</v>
      </c>
      <c r="Z497" s="96">
        <f t="shared" si="78"/>
        <v>0</v>
      </c>
    </row>
    <row r="498" spans="13:26" ht="15">
      <c r="M498" s="84">
        <f t="shared" si="79"/>
        <v>488</v>
      </c>
      <c r="N498" s="84">
        <f t="shared" si="80"/>
        <v>0</v>
      </c>
      <c r="O498" s="96">
        <f t="shared" si="74"/>
        <v>0</v>
      </c>
      <c r="P498" s="84">
        <f t="shared" si="81"/>
        <v>0</v>
      </c>
      <c r="Q498" s="96">
        <f t="shared" si="82"/>
        <v>0</v>
      </c>
      <c r="V498" s="84">
        <f t="shared" si="83"/>
        <v>488</v>
      </c>
      <c r="W498" s="84">
        <f t="shared" si="75"/>
        <v>0</v>
      </c>
      <c r="X498" s="96">
        <f t="shared" si="76"/>
        <v>0</v>
      </c>
      <c r="Y498" s="84">
        <f t="shared" si="77"/>
        <v>0</v>
      </c>
      <c r="Z498" s="96">
        <f t="shared" si="78"/>
        <v>0</v>
      </c>
    </row>
    <row r="499" spans="13:26" ht="15">
      <c r="M499" s="84">
        <f t="shared" si="79"/>
        <v>489</v>
      </c>
      <c r="N499" s="84">
        <f t="shared" si="80"/>
        <v>0</v>
      </c>
      <c r="O499" s="96">
        <f t="shared" si="74"/>
        <v>0</v>
      </c>
      <c r="P499" s="84">
        <f t="shared" si="81"/>
        <v>0</v>
      </c>
      <c r="Q499" s="96">
        <f t="shared" si="82"/>
        <v>0</v>
      </c>
      <c r="V499" s="84">
        <f t="shared" si="83"/>
        <v>489</v>
      </c>
      <c r="W499" s="84">
        <f t="shared" si="75"/>
        <v>0</v>
      </c>
      <c r="X499" s="96">
        <f t="shared" si="76"/>
        <v>0</v>
      </c>
      <c r="Y499" s="84">
        <f t="shared" si="77"/>
        <v>0</v>
      </c>
      <c r="Z499" s="96">
        <f t="shared" si="78"/>
        <v>0</v>
      </c>
    </row>
    <row r="500" spans="13:26" ht="15">
      <c r="M500" s="84">
        <f t="shared" si="79"/>
        <v>490</v>
      </c>
      <c r="N500" s="84">
        <f t="shared" si="80"/>
        <v>0</v>
      </c>
      <c r="O500" s="96">
        <f t="shared" si="74"/>
        <v>0</v>
      </c>
      <c r="P500" s="84">
        <f t="shared" si="81"/>
        <v>0</v>
      </c>
      <c r="Q500" s="96">
        <f t="shared" si="82"/>
        <v>0</v>
      </c>
      <c r="V500" s="84">
        <f t="shared" si="83"/>
        <v>490</v>
      </c>
      <c r="W500" s="84">
        <f t="shared" si="75"/>
        <v>0</v>
      </c>
      <c r="X500" s="96">
        <f t="shared" si="76"/>
        <v>0</v>
      </c>
      <c r="Y500" s="84">
        <f t="shared" si="77"/>
        <v>0</v>
      </c>
      <c r="Z500" s="96">
        <f t="shared" si="78"/>
        <v>0</v>
      </c>
    </row>
    <row r="501" spans="13:26" ht="15">
      <c r="M501" s="84">
        <f t="shared" si="79"/>
        <v>491</v>
      </c>
      <c r="N501" s="84">
        <f t="shared" si="80"/>
        <v>0</v>
      </c>
      <c r="O501" s="96">
        <f t="shared" si="74"/>
        <v>0</v>
      </c>
      <c r="P501" s="84">
        <f t="shared" si="81"/>
        <v>0</v>
      </c>
      <c r="Q501" s="96">
        <f t="shared" si="82"/>
        <v>0</v>
      </c>
      <c r="V501" s="84">
        <f t="shared" si="83"/>
        <v>491</v>
      </c>
      <c r="W501" s="84">
        <f t="shared" si="75"/>
        <v>0</v>
      </c>
      <c r="X501" s="96">
        <f t="shared" si="76"/>
        <v>0</v>
      </c>
      <c r="Y501" s="84">
        <f t="shared" si="77"/>
        <v>0</v>
      </c>
      <c r="Z501" s="96">
        <f t="shared" si="78"/>
        <v>0</v>
      </c>
    </row>
    <row r="502" spans="13:26" ht="15">
      <c r="M502" s="84">
        <f t="shared" si="79"/>
        <v>492</v>
      </c>
      <c r="N502" s="84">
        <f t="shared" si="80"/>
        <v>0</v>
      </c>
      <c r="O502" s="96">
        <f t="shared" si="74"/>
        <v>0</v>
      </c>
      <c r="P502" s="84">
        <f t="shared" si="81"/>
        <v>0</v>
      </c>
      <c r="Q502" s="96">
        <f t="shared" si="82"/>
        <v>0</v>
      </c>
      <c r="V502" s="84">
        <f t="shared" si="83"/>
        <v>492</v>
      </c>
      <c r="W502" s="84">
        <f t="shared" si="75"/>
        <v>0</v>
      </c>
      <c r="X502" s="96">
        <f t="shared" si="76"/>
        <v>0</v>
      </c>
      <c r="Y502" s="84">
        <f t="shared" si="77"/>
        <v>0</v>
      </c>
      <c r="Z502" s="96">
        <f t="shared" si="78"/>
        <v>0</v>
      </c>
    </row>
    <row r="503" spans="13:26" ht="15">
      <c r="M503" s="84">
        <f t="shared" si="79"/>
        <v>493</v>
      </c>
      <c r="N503" s="84">
        <f t="shared" si="80"/>
        <v>0</v>
      </c>
      <c r="O503" s="96">
        <f t="shared" si="74"/>
        <v>0</v>
      </c>
      <c r="P503" s="84">
        <f t="shared" si="81"/>
        <v>0</v>
      </c>
      <c r="Q503" s="96">
        <f t="shared" si="82"/>
        <v>0</v>
      </c>
      <c r="V503" s="84">
        <f t="shared" si="83"/>
        <v>493</v>
      </c>
      <c r="W503" s="84">
        <f t="shared" si="75"/>
        <v>0</v>
      </c>
      <c r="X503" s="96">
        <f t="shared" si="76"/>
        <v>0</v>
      </c>
      <c r="Y503" s="84">
        <f t="shared" si="77"/>
        <v>0</v>
      </c>
      <c r="Z503" s="96">
        <f t="shared" si="78"/>
        <v>0</v>
      </c>
    </row>
    <row r="504" spans="13:26" ht="15">
      <c r="M504" s="84">
        <f t="shared" si="79"/>
        <v>494</v>
      </c>
      <c r="N504" s="84">
        <f t="shared" si="80"/>
        <v>0</v>
      </c>
      <c r="O504" s="96">
        <f t="shared" si="74"/>
        <v>0</v>
      </c>
      <c r="P504" s="84">
        <f t="shared" si="81"/>
        <v>0</v>
      </c>
      <c r="Q504" s="96">
        <f t="shared" si="82"/>
        <v>0</v>
      </c>
      <c r="V504" s="84">
        <f t="shared" si="83"/>
        <v>494</v>
      </c>
      <c r="W504" s="84">
        <f t="shared" si="75"/>
        <v>0</v>
      </c>
      <c r="X504" s="96">
        <f t="shared" si="76"/>
        <v>0</v>
      </c>
      <c r="Y504" s="84">
        <f t="shared" si="77"/>
        <v>0</v>
      </c>
      <c r="Z504" s="96">
        <f t="shared" si="78"/>
        <v>0</v>
      </c>
    </row>
    <row r="505" spans="13:26" ht="15">
      <c r="M505" s="84">
        <f t="shared" si="79"/>
        <v>495</v>
      </c>
      <c r="N505" s="84">
        <f t="shared" si="80"/>
        <v>0</v>
      </c>
      <c r="O505" s="96">
        <f t="shared" si="74"/>
        <v>0</v>
      </c>
      <c r="P505" s="84">
        <f t="shared" si="81"/>
        <v>0</v>
      </c>
      <c r="Q505" s="96">
        <f t="shared" si="82"/>
        <v>0</v>
      </c>
      <c r="V505" s="84">
        <f t="shared" si="83"/>
        <v>495</v>
      </c>
      <c r="W505" s="84">
        <f t="shared" si="75"/>
        <v>0</v>
      </c>
      <c r="X505" s="96">
        <f t="shared" si="76"/>
        <v>0</v>
      </c>
      <c r="Y505" s="84">
        <f t="shared" si="77"/>
        <v>0</v>
      </c>
      <c r="Z505" s="96">
        <f t="shared" si="78"/>
        <v>0</v>
      </c>
    </row>
    <row r="506" spans="13:26" ht="15">
      <c r="M506" s="84">
        <f t="shared" si="79"/>
        <v>496</v>
      </c>
      <c r="N506" s="84">
        <f t="shared" si="80"/>
        <v>0</v>
      </c>
      <c r="O506" s="96">
        <f t="shared" si="74"/>
        <v>0</v>
      </c>
      <c r="P506" s="84">
        <f t="shared" si="81"/>
        <v>0</v>
      </c>
      <c r="Q506" s="96">
        <f t="shared" si="82"/>
        <v>0</v>
      </c>
      <c r="V506" s="84">
        <f t="shared" si="83"/>
        <v>496</v>
      </c>
      <c r="W506" s="84">
        <f t="shared" si="75"/>
        <v>0</v>
      </c>
      <c r="X506" s="96">
        <f t="shared" si="76"/>
        <v>0</v>
      </c>
      <c r="Y506" s="84">
        <f t="shared" si="77"/>
        <v>0</v>
      </c>
      <c r="Z506" s="96">
        <f t="shared" si="78"/>
        <v>0</v>
      </c>
    </row>
    <row r="507" spans="13:26" ht="15">
      <c r="M507" s="84">
        <f t="shared" si="79"/>
        <v>497</v>
      </c>
      <c r="N507" s="84">
        <f t="shared" si="80"/>
        <v>0</v>
      </c>
      <c r="O507" s="96">
        <f t="shared" si="74"/>
        <v>0</v>
      </c>
      <c r="P507" s="84">
        <f t="shared" si="81"/>
        <v>0</v>
      </c>
      <c r="Q507" s="96">
        <f t="shared" si="82"/>
        <v>0</v>
      </c>
      <c r="V507" s="84">
        <f t="shared" si="83"/>
        <v>497</v>
      </c>
      <c r="W507" s="84">
        <f t="shared" si="75"/>
        <v>0</v>
      </c>
      <c r="X507" s="96">
        <f t="shared" si="76"/>
        <v>0</v>
      </c>
      <c r="Y507" s="84">
        <f t="shared" si="77"/>
        <v>0</v>
      </c>
      <c r="Z507" s="96">
        <f t="shared" si="78"/>
        <v>0</v>
      </c>
    </row>
    <row r="508" spans="13:26" ht="15">
      <c r="M508" s="84">
        <f t="shared" si="79"/>
        <v>498</v>
      </c>
      <c r="N508" s="84">
        <f t="shared" si="80"/>
        <v>0</v>
      </c>
      <c r="O508" s="96">
        <f t="shared" si="74"/>
        <v>0</v>
      </c>
      <c r="P508" s="84">
        <f t="shared" si="81"/>
        <v>0</v>
      </c>
      <c r="Q508" s="96">
        <f t="shared" si="82"/>
        <v>0</v>
      </c>
      <c r="V508" s="84">
        <f t="shared" si="83"/>
        <v>498</v>
      </c>
      <c r="W508" s="84">
        <f t="shared" si="75"/>
        <v>0</v>
      </c>
      <c r="X508" s="96">
        <f t="shared" si="76"/>
        <v>0</v>
      </c>
      <c r="Y508" s="84">
        <f t="shared" si="77"/>
        <v>0</v>
      </c>
      <c r="Z508" s="96">
        <f t="shared" si="78"/>
        <v>0</v>
      </c>
    </row>
    <row r="509" spans="13:26" ht="15">
      <c r="M509" s="84">
        <f t="shared" si="79"/>
        <v>499</v>
      </c>
      <c r="N509" s="84">
        <f t="shared" si="80"/>
        <v>0</v>
      </c>
      <c r="O509" s="96">
        <f t="shared" si="74"/>
        <v>0</v>
      </c>
      <c r="P509" s="84">
        <f t="shared" si="81"/>
        <v>0</v>
      </c>
      <c r="Q509" s="96">
        <f t="shared" si="82"/>
        <v>0</v>
      </c>
      <c r="V509" s="84">
        <f t="shared" si="83"/>
        <v>499</v>
      </c>
      <c r="W509" s="84">
        <f t="shared" si="75"/>
        <v>0</v>
      </c>
      <c r="X509" s="96">
        <f t="shared" si="76"/>
        <v>0</v>
      </c>
      <c r="Y509" s="84">
        <f t="shared" si="77"/>
        <v>0</v>
      </c>
      <c r="Z509" s="96">
        <f t="shared" si="78"/>
        <v>0</v>
      </c>
    </row>
    <row r="510" spans="13:26" ht="15">
      <c r="M510" s="84">
        <f t="shared" si="79"/>
        <v>500</v>
      </c>
      <c r="N510" s="84">
        <f t="shared" si="80"/>
        <v>0</v>
      </c>
      <c r="O510" s="96">
        <f t="shared" si="74"/>
        <v>0</v>
      </c>
      <c r="P510" s="84">
        <f t="shared" si="81"/>
        <v>0</v>
      </c>
      <c r="Q510" s="96">
        <f t="shared" si="82"/>
        <v>0</v>
      </c>
      <c r="V510" s="84">
        <f t="shared" si="83"/>
        <v>500</v>
      </c>
      <c r="W510" s="84">
        <f t="shared" si="75"/>
        <v>0</v>
      </c>
      <c r="X510" s="96">
        <f t="shared" si="76"/>
        <v>0</v>
      </c>
      <c r="Y510" s="84">
        <f t="shared" si="77"/>
        <v>0</v>
      </c>
      <c r="Z510" s="96">
        <f t="shared" si="78"/>
        <v>0</v>
      </c>
    </row>
  </sheetData>
  <sheetProtection password="E52D" sheet="1" objects="1" scenarios="1" selectLockedCells="1" selectUnlockedCells="1"/>
  <mergeCells count="3">
    <mergeCell ref="B1:C1"/>
    <mergeCell ref="E1:F1"/>
    <mergeCell ref="H1:I1"/>
  </mergeCells>
  <printOptions/>
  <pageMargins left="0.7" right="0.7" top="0.75" bottom="0.75" header="0.3" footer="0.3"/>
  <pageSetup horizontalDpi="600" verticalDpi="600" orientation="portrait" paperSize="9" r:id="rId1"/>
  <headerFooter>
    <oddFooter>&amp;LINTERNAL</oddFooter>
    <evenFooter>&amp;LINTERNAL</evenFooter>
    <firstFooter>&amp;LINTERNAL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59"/>
  <sheetViews>
    <sheetView workbookViewId="0" topLeftCell="A2">
      <selection activeCell="C6" sqref="C6"/>
    </sheetView>
  </sheetViews>
  <sheetFormatPr defaultColWidth="9.140625" defaultRowHeight="15"/>
  <cols>
    <col min="1" max="1" width="11.140625" style="28" bestFit="1" customWidth="1"/>
    <col min="2" max="3" width="12.00390625" style="28" bestFit="1" customWidth="1"/>
    <col min="4" max="4" width="12.00390625" style="25" bestFit="1" customWidth="1"/>
    <col min="5" max="5" width="11.140625" style="28" bestFit="1" customWidth="1"/>
    <col min="6" max="7" width="9.140625" style="25" customWidth="1"/>
    <col min="8" max="8" width="53.421875" style="25" bestFit="1" customWidth="1"/>
    <col min="9" max="9" width="41.7109375" style="25" customWidth="1"/>
    <col min="10" max="10" width="11.8515625" style="25" bestFit="1" customWidth="1"/>
    <col min="11" max="11" width="18.28125" style="28" customWidth="1"/>
    <col min="12" max="12" width="15.28125" style="28" customWidth="1"/>
    <col min="13" max="13" width="9.140625" style="25" customWidth="1"/>
    <col min="14" max="14" width="11.00390625" style="25" bestFit="1" customWidth="1"/>
    <col min="15" max="16384" width="9.140625" style="25" customWidth="1"/>
  </cols>
  <sheetData>
    <row r="1" ht="14.45" customHeight="1" hidden="1">
      <c r="B1" s="28" t="s">
        <v>17</v>
      </c>
    </row>
    <row r="2" ht="15">
      <c r="E2" s="29">
        <f>SUM(E3:E5903)</f>
        <v>800464.9438677393</v>
      </c>
    </row>
    <row r="3" spans="1:15" ht="30">
      <c r="A3" s="28">
        <f>'Loan Amortization Schedule'!H18</f>
        <v>45333.333333333336</v>
      </c>
      <c r="B3" s="28">
        <f>'Loan Amortization Schedule'!H18</f>
        <v>45333.333333333336</v>
      </c>
      <c r="C3" s="28">
        <f>SUM(A3:A14)</f>
        <v>535531.5125091607</v>
      </c>
      <c r="D3" s="30">
        <f>SUM(C3:C203)</f>
        <v>4944199.70730284</v>
      </c>
      <c r="E3" s="28">
        <f>IF((C3&gt;200000),60000,(C3*0.3))</f>
        <v>60000</v>
      </c>
      <c r="H3" s="31" t="s">
        <v>72</v>
      </c>
      <c r="I3" s="31" t="s">
        <v>125</v>
      </c>
      <c r="J3" s="31" t="s">
        <v>113</v>
      </c>
      <c r="K3" s="21" t="s">
        <v>114</v>
      </c>
      <c r="L3" s="21" t="s">
        <v>115</v>
      </c>
      <c r="M3" s="31" t="s">
        <v>116</v>
      </c>
      <c r="O3" s="25">
        <v>35384207.54427356</v>
      </c>
    </row>
    <row r="4" spans="1:14" ht="30">
      <c r="A4" s="28">
        <f>'Loan Amortization Schedule'!H19</f>
        <v>45208.02917818484</v>
      </c>
      <c r="B4" s="28">
        <v>45208.02917818484</v>
      </c>
      <c r="E4" s="28">
        <f aca="true" t="shared" si="0" ref="E4:E67">IF((C4&gt;200000),60000,(C4*0.3))</f>
        <v>0</v>
      </c>
      <c r="H4" s="24" t="s">
        <v>74</v>
      </c>
      <c r="I4" s="105">
        <v>9</v>
      </c>
      <c r="J4" s="105">
        <v>15</v>
      </c>
      <c r="K4" s="23">
        <f>'house on rent (3)'!C27</f>
        <v>19458672.305249106</v>
      </c>
      <c r="L4" s="23">
        <f>'house on rent (3)'!O5</f>
        <v>78924802.02046257</v>
      </c>
      <c r="M4" s="24" t="s">
        <v>10</v>
      </c>
      <c r="N4" s="25">
        <f>'house on rent (3)'!$C$27</f>
        <v>19458672.305249106</v>
      </c>
    </row>
    <row r="5" spans="1:14" ht="15">
      <c r="A5" s="28">
        <f>'Loan Amortization Schedule'!H20</f>
        <v>45081.8374519374</v>
      </c>
      <c r="B5" s="28">
        <v>45081.8374519374</v>
      </c>
      <c r="E5" s="28">
        <f t="shared" si="0"/>
        <v>0</v>
      </c>
      <c r="H5" s="24" t="s">
        <v>75</v>
      </c>
      <c r="I5" s="105"/>
      <c r="J5" s="105"/>
      <c r="K5" s="23">
        <f>'house on rent (3)'!C26</f>
        <v>35376003.94507304</v>
      </c>
      <c r="L5" s="23">
        <f>'house on rent (3)'!O6</f>
        <v>78924802.02046257</v>
      </c>
      <c r="M5" s="24" t="s">
        <v>10</v>
      </c>
      <c r="N5" s="25">
        <f>'house on rent (3)'!$C$28</f>
        <v>34575539.0012053</v>
      </c>
    </row>
    <row r="6" spans="1:14" ht="30">
      <c r="A6" s="28">
        <f>'Loan Amortization Schedule'!H21</f>
        <v>44954.75186762901</v>
      </c>
      <c r="B6" s="28">
        <v>44954.75186762901</v>
      </c>
      <c r="E6" s="28">
        <f t="shared" si="0"/>
        <v>0</v>
      </c>
      <c r="H6" s="24" t="s">
        <v>74</v>
      </c>
      <c r="I6" s="105">
        <v>8.5</v>
      </c>
      <c r="J6" s="105">
        <v>15</v>
      </c>
      <c r="K6" s="23">
        <v>19458672.305249106</v>
      </c>
      <c r="L6" s="23">
        <v>72653987.4686867</v>
      </c>
      <c r="M6" s="24" t="s">
        <v>10</v>
      </c>
      <c r="N6" s="25">
        <f>'house on rent (3)'!$C$27</f>
        <v>19458672.305249106</v>
      </c>
    </row>
    <row r="7" spans="1:14" ht="15">
      <c r="A7" s="28">
        <f>'Loan Amortization Schedule'!H22</f>
        <v>44826.766093765116</v>
      </c>
      <c r="B7" s="28">
        <v>44826.766093765116</v>
      </c>
      <c r="E7" s="28">
        <f t="shared" si="0"/>
        <v>0</v>
      </c>
      <c r="H7" s="24" t="s">
        <v>75</v>
      </c>
      <c r="I7" s="105"/>
      <c r="J7" s="105"/>
      <c r="K7" s="23">
        <v>35376003.94507304</v>
      </c>
      <c r="L7" s="23">
        <v>72653987.4686867</v>
      </c>
      <c r="M7" s="24" t="s">
        <v>10</v>
      </c>
      <c r="N7" s="25">
        <f>'house on rent (3)'!$C$28</f>
        <v>34575539.0012053</v>
      </c>
    </row>
    <row r="8" spans="1:14" ht="30">
      <c r="A8" s="28">
        <f>'Loan Amortization Schedule'!H23</f>
        <v>44697.87375400302</v>
      </c>
      <c r="B8" s="28">
        <v>44697.87375400302</v>
      </c>
      <c r="E8" s="28">
        <f t="shared" si="0"/>
        <v>0</v>
      </c>
      <c r="H8" s="24" t="s">
        <v>74</v>
      </c>
      <c r="I8" s="105">
        <v>8</v>
      </c>
      <c r="J8" s="105">
        <v>15</v>
      </c>
      <c r="K8" s="23">
        <v>19782433.538187455</v>
      </c>
      <c r="L8" s="23">
        <v>68376111.85544752</v>
      </c>
      <c r="M8" s="24" t="s">
        <v>10</v>
      </c>
      <c r="N8" s="25">
        <f>'house on rent (3)'!$C$27</f>
        <v>19458672.305249106</v>
      </c>
    </row>
    <row r="9" spans="1:14" ht="15">
      <c r="A9" s="28">
        <f>'Loan Amortization Schedule'!H24</f>
        <v>44568.06842683427</v>
      </c>
      <c r="B9" s="28">
        <v>44568.06842683427</v>
      </c>
      <c r="E9" s="28">
        <f t="shared" si="0"/>
        <v>0</v>
      </c>
      <c r="H9" s="24" t="s">
        <v>75</v>
      </c>
      <c r="I9" s="105"/>
      <c r="J9" s="105"/>
      <c r="K9" s="23">
        <v>35364677.48219419</v>
      </c>
      <c r="L9" s="23">
        <v>68376111.85544752</v>
      </c>
      <c r="M9" s="24" t="s">
        <v>10</v>
      </c>
      <c r="N9" s="25">
        <f>'house on rent (3)'!$C$28</f>
        <v>34575539.0012053</v>
      </c>
    </row>
    <row r="10" spans="1:14" ht="30">
      <c r="A10" s="28">
        <f>'Loan Amortization Schedule'!H25</f>
        <v>44437.343645264744</v>
      </c>
      <c r="B10" s="28">
        <v>44437.343645264744</v>
      </c>
      <c r="E10" s="28">
        <f t="shared" si="0"/>
        <v>0</v>
      </c>
      <c r="H10" s="24" t="s">
        <v>74</v>
      </c>
      <c r="I10" s="105">
        <v>7.5</v>
      </c>
      <c r="J10" s="105">
        <v>15</v>
      </c>
      <c r="K10" s="23">
        <v>20101436.624765478</v>
      </c>
      <c r="L10" s="23">
        <v>64185305.10839401</v>
      </c>
      <c r="M10" s="24" t="s">
        <v>10</v>
      </c>
      <c r="N10" s="25">
        <f>'house on rent (3)'!$C$27</f>
        <v>19458672.305249106</v>
      </c>
    </row>
    <row r="11" spans="1:14" ht="15">
      <c r="A11" s="28">
        <f>'Loan Amortization Schedule'!H26</f>
        <v>44305.69289649243</v>
      </c>
      <c r="B11" s="28">
        <v>44305.69289649243</v>
      </c>
      <c r="E11" s="28">
        <f t="shared" si="0"/>
        <v>0</v>
      </c>
      <c r="H11" s="24" t="s">
        <v>75</v>
      </c>
      <c r="I11" s="105"/>
      <c r="J11" s="105"/>
      <c r="K11" s="23">
        <v>35353750.944518104</v>
      </c>
      <c r="L11" s="23">
        <v>64185305.10839401</v>
      </c>
      <c r="M11" s="24" t="s">
        <v>10</v>
      </c>
      <c r="N11" s="25">
        <f>'house on rent (3)'!$C$28</f>
        <v>34575539.0012053</v>
      </c>
    </row>
    <row r="12" spans="1:13" ht="30">
      <c r="A12" s="28">
        <f>'Loan Amortization Schedule'!H27</f>
        <v>44173.10962158299</v>
      </c>
      <c r="B12" s="28">
        <v>44173.10962158299</v>
      </c>
      <c r="E12" s="28">
        <f t="shared" si="0"/>
        <v>0</v>
      </c>
      <c r="H12" s="24" t="s">
        <v>74</v>
      </c>
      <c r="I12" s="105">
        <v>7</v>
      </c>
      <c r="J12" s="105">
        <v>15</v>
      </c>
      <c r="K12" s="23">
        <v>20411817.262215808</v>
      </c>
      <c r="L12" s="23">
        <v>60061170.755019695</v>
      </c>
      <c r="M12" s="24" t="s">
        <v>10</v>
      </c>
    </row>
    <row r="13" spans="1:13" ht="15">
      <c r="A13" s="28">
        <f>'Loan Amortization Schedule'!H28</f>
        <v>44039.587215142936</v>
      </c>
      <c r="B13" s="28">
        <v>44039.587215142936</v>
      </c>
      <c r="E13" s="28">
        <f t="shared" si="0"/>
        <v>0</v>
      </c>
      <c r="H13" s="24" t="s">
        <v>75</v>
      </c>
      <c r="I13" s="105"/>
      <c r="J13" s="105"/>
      <c r="K13" s="23">
        <v>35339450.87495685</v>
      </c>
      <c r="L13" s="23">
        <v>60061170.755019695</v>
      </c>
      <c r="M13" s="24" t="s">
        <v>10</v>
      </c>
    </row>
    <row r="14" spans="1:8" ht="15">
      <c r="A14" s="28">
        <f>'Loan Amortization Schedule'!H29</f>
        <v>43905.11902499059</v>
      </c>
      <c r="B14" s="28">
        <v>43905.11902499059</v>
      </c>
      <c r="E14" s="28">
        <f t="shared" si="0"/>
        <v>0</v>
      </c>
      <c r="H14" s="26"/>
    </row>
    <row r="15" spans="1:8" ht="15">
      <c r="A15" s="28">
        <f>'Loan Amortization Schedule'!H30</f>
        <v>43769.69835182468</v>
      </c>
      <c r="B15" s="28">
        <v>43769.69835182468</v>
      </c>
      <c r="C15" s="28">
        <f>SUM(A15:A26)</f>
        <v>516019.3554502009</v>
      </c>
      <c r="E15" s="28">
        <f t="shared" si="0"/>
        <v>60000</v>
      </c>
      <c r="H15" s="26"/>
    </row>
    <row r="16" spans="1:5" ht="15">
      <c r="A16" s="28">
        <f>'Loan Amortization Schedule'!H31</f>
        <v>43633.318448890495</v>
      </c>
      <c r="B16" s="28">
        <v>43633.318448890495</v>
      </c>
      <c r="E16" s="28">
        <f t="shared" si="0"/>
        <v>0</v>
      </c>
    </row>
    <row r="17" spans="1:5" ht="15">
      <c r="A17" s="28">
        <f>'Loan Amortization Schedule'!H32</f>
        <v>43495.97252164387</v>
      </c>
      <c r="B17" s="28">
        <v>43495.97252164387</v>
      </c>
      <c r="E17" s="28">
        <f t="shared" si="0"/>
        <v>0</v>
      </c>
    </row>
    <row r="18" spans="1:5" ht="15">
      <c r="A18" s="28">
        <f>'Loan Amortization Schedule'!H33</f>
        <v>43357.65372741258</v>
      </c>
      <c r="B18" s="28">
        <v>43357.65372741258</v>
      </c>
      <c r="E18" s="28">
        <f t="shared" si="0"/>
        <v>0</v>
      </c>
    </row>
    <row r="19" spans="1:5" ht="15">
      <c r="A19" s="28">
        <f>'Loan Amortization Schedule'!H34</f>
        <v>43218.35517505548</v>
      </c>
      <c r="B19" s="28">
        <v>43218.35517505548</v>
      </c>
      <c r="E19" s="28">
        <f t="shared" si="0"/>
        <v>0</v>
      </c>
    </row>
    <row r="20" spans="1:5" ht="15">
      <c r="A20" s="28">
        <f>'Loan Amortization Schedule'!H35</f>
        <v>43078.06992461919</v>
      </c>
      <c r="B20" s="28">
        <v>43078.06992461919</v>
      </c>
      <c r="E20" s="28">
        <f t="shared" si="0"/>
        <v>0</v>
      </c>
    </row>
    <row r="21" spans="1:5" ht="15">
      <c r="A21" s="28">
        <f>'Loan Amortization Schedule'!H36</f>
        <v>42936.7909869923</v>
      </c>
      <c r="B21" s="28">
        <v>42936.7909869923</v>
      </c>
      <c r="E21" s="28">
        <f t="shared" si="0"/>
        <v>0</v>
      </c>
    </row>
    <row r="22" spans="1:13" ht="30">
      <c r="A22" s="28">
        <f>'Loan Amortization Schedule'!H37</f>
        <v>42794.51132355723</v>
      </c>
      <c r="B22" s="28">
        <v>42794.51132355723</v>
      </c>
      <c r="E22" s="28">
        <f t="shared" si="0"/>
        <v>0</v>
      </c>
      <c r="H22" s="31" t="s">
        <v>72</v>
      </c>
      <c r="I22" s="31" t="s">
        <v>112</v>
      </c>
      <c r="J22" s="31" t="s">
        <v>113</v>
      </c>
      <c r="K22" s="21" t="s">
        <v>114</v>
      </c>
      <c r="L22" s="21" t="s">
        <v>115</v>
      </c>
      <c r="M22" s="31" t="s">
        <v>116</v>
      </c>
    </row>
    <row r="23" spans="1:13" ht="30">
      <c r="A23" s="28">
        <f>'Loan Amortization Schedule'!H38</f>
        <v>42651.22384583949</v>
      </c>
      <c r="B23" s="28">
        <v>42651.22384583949</v>
      </c>
      <c r="E23" s="28">
        <f t="shared" si="0"/>
        <v>0</v>
      </c>
      <c r="H23" s="24" t="s">
        <v>74</v>
      </c>
      <c r="I23" s="24">
        <v>8.5</v>
      </c>
      <c r="J23" s="24">
        <v>15</v>
      </c>
      <c r="K23" s="23">
        <v>19458672.305249106</v>
      </c>
      <c r="L23" s="23">
        <v>72653987.4686867</v>
      </c>
      <c r="M23" s="24" t="s">
        <v>10</v>
      </c>
    </row>
    <row r="24" spans="1:13" ht="15">
      <c r="A24" s="28">
        <f>'Loan Amortization Schedule'!H39</f>
        <v>42506.92141515458</v>
      </c>
      <c r="B24" s="28">
        <v>42506.92141515458</v>
      </c>
      <c r="E24" s="28">
        <f t="shared" si="0"/>
        <v>0</v>
      </c>
      <c r="H24" s="24" t="s">
        <v>75</v>
      </c>
      <c r="I24" s="24"/>
      <c r="J24" s="24"/>
      <c r="K24" s="23">
        <v>35376003.94507304</v>
      </c>
      <c r="L24" s="23">
        <v>72653987.4686867</v>
      </c>
      <c r="M24" s="24" t="s">
        <v>10</v>
      </c>
    </row>
    <row r="25" spans="1:13" ht="30">
      <c r="A25" s="28">
        <f>'Loan Amortization Schedule'!H40</f>
        <v>42361.59684225232</v>
      </c>
      <c r="B25" s="28">
        <v>42361.59684225232</v>
      </c>
      <c r="E25" s="28">
        <f t="shared" si="0"/>
        <v>0</v>
      </c>
      <c r="H25" s="24" t="s">
        <v>74</v>
      </c>
      <c r="I25" s="24">
        <v>8.5</v>
      </c>
      <c r="J25" s="24">
        <v>12</v>
      </c>
      <c r="K25" s="23">
        <v>20404247.66635184</v>
      </c>
      <c r="L25" s="23">
        <v>91669713.42426284</v>
      </c>
      <c r="M25" s="24" t="s">
        <v>10</v>
      </c>
    </row>
    <row r="26" spans="1:13" ht="15">
      <c r="A26" s="28">
        <f>'Loan Amortization Schedule'!H41</f>
        <v>42215.24288695868</v>
      </c>
      <c r="B26" s="28">
        <v>42215.24288695868</v>
      </c>
      <c r="E26" s="28">
        <f t="shared" si="0"/>
        <v>0</v>
      </c>
      <c r="H26" s="24" t="s">
        <v>75</v>
      </c>
      <c r="I26" s="24"/>
      <c r="J26" s="24"/>
      <c r="K26" s="23">
        <v>35207651.67959545</v>
      </c>
      <c r="L26" s="23">
        <v>91669713.42426284</v>
      </c>
      <c r="M26" s="24" t="s">
        <v>10</v>
      </c>
    </row>
    <row r="27" spans="1:13" ht="30">
      <c r="A27" s="28">
        <f>'Loan Amortization Schedule'!H42</f>
        <v>42067.85225781503</v>
      </c>
      <c r="B27" s="28">
        <v>42067.85225781503</v>
      </c>
      <c r="C27" s="28">
        <f>SUM(A27:A38)</f>
        <v>494782.5011528802</v>
      </c>
      <c r="E27" s="28">
        <f t="shared" si="0"/>
        <v>60000</v>
      </c>
      <c r="H27" s="24" t="s">
        <v>74</v>
      </c>
      <c r="I27" s="24">
        <v>8.5</v>
      </c>
      <c r="J27" s="24">
        <v>10</v>
      </c>
      <c r="K27" s="23">
        <v>21003189.78671164</v>
      </c>
      <c r="L27" s="23">
        <v>107086300.08757676</v>
      </c>
      <c r="M27" s="24" t="s">
        <v>10</v>
      </c>
    </row>
    <row r="28" spans="1:13" ht="15">
      <c r="A28" s="28">
        <f>'Loan Amortization Schedule'!H43</f>
        <v>41919.41761171495</v>
      </c>
      <c r="B28" s="28">
        <v>41919.41761171495</v>
      </c>
      <c r="E28" s="28">
        <f t="shared" si="0"/>
        <v>0</v>
      </c>
      <c r="H28" s="24" t="s">
        <v>75</v>
      </c>
      <c r="I28" s="24"/>
      <c r="J28" s="24"/>
      <c r="K28" s="23">
        <v>35098422.62479518</v>
      </c>
      <c r="L28" s="23">
        <v>107086300.08757676</v>
      </c>
      <c r="M28" s="24" t="s">
        <v>10</v>
      </c>
    </row>
    <row r="29" spans="1:13" ht="30">
      <c r="A29" s="28">
        <f>'Loan Amortization Schedule'!H44</f>
        <v>41769.93155353833</v>
      </c>
      <c r="B29" s="28">
        <v>41769.93155353833</v>
      </c>
      <c r="E29" s="28">
        <f t="shared" si="0"/>
        <v>0</v>
      </c>
      <c r="H29" s="24" t="s">
        <v>74</v>
      </c>
      <c r="I29" s="24">
        <v>8.5</v>
      </c>
      <c r="J29" s="24">
        <v>8</v>
      </c>
      <c r="K29" s="23">
        <v>21575164.14580498</v>
      </c>
      <c r="L29" s="23">
        <v>122859433.77202679</v>
      </c>
      <c r="M29" s="24" t="s">
        <v>10</v>
      </c>
    </row>
    <row r="30" spans="1:13" ht="15">
      <c r="A30" s="28">
        <f>'Loan Amortization Schedule'!H45</f>
        <v>41619.38663578296</v>
      </c>
      <c r="B30" s="28">
        <v>41619.38663578296</v>
      </c>
      <c r="E30" s="28">
        <f t="shared" si="0"/>
        <v>0</v>
      </c>
      <c r="H30" s="24" t="s">
        <v>75</v>
      </c>
      <c r="I30" s="24"/>
      <c r="J30" s="24"/>
      <c r="K30" s="23">
        <v>34990819.87990271</v>
      </c>
      <c r="L30" s="23">
        <v>122859433.77202679</v>
      </c>
      <c r="M30" s="24" t="s">
        <v>10</v>
      </c>
    </row>
    <row r="31" spans="1:13" ht="30">
      <c r="A31" s="28">
        <f>'Loan Amortization Schedule'!H46</f>
        <v>41467.77535819349</v>
      </c>
      <c r="B31" s="28">
        <v>41467.77535819349</v>
      </c>
      <c r="E31" s="28">
        <f t="shared" si="0"/>
        <v>0</v>
      </c>
      <c r="H31" s="24" t="s">
        <v>74</v>
      </c>
      <c r="I31" s="24">
        <v>8.5</v>
      </c>
      <c r="J31" s="24">
        <v>6</v>
      </c>
      <c r="K31" s="23">
        <v>22118415.093797535</v>
      </c>
      <c r="L31" s="23">
        <v>139599727.58813322</v>
      </c>
      <c r="M31" s="24" t="s">
        <v>10</v>
      </c>
    </row>
    <row r="32" spans="1:13" ht="15">
      <c r="A32" s="28">
        <f>'Loan Amortization Schedule'!H47</f>
        <v>41315.09016738775</v>
      </c>
      <c r="B32" s="28">
        <v>41315.09016738775</v>
      </c>
      <c r="E32" s="28">
        <f t="shared" si="0"/>
        <v>0</v>
      </c>
      <c r="H32" s="24" t="s">
        <v>75</v>
      </c>
      <c r="I32" s="24"/>
      <c r="J32" s="24"/>
      <c r="K32" s="23">
        <v>34883826.65703499</v>
      </c>
      <c r="L32" s="23">
        <v>139599727.58813322</v>
      </c>
      <c r="M32" s="24" t="s">
        <v>10</v>
      </c>
    </row>
    <row r="33" spans="1:5" ht="15">
      <c r="A33" s="28">
        <f>'Loan Amortization Schedule'!H48</f>
        <v>41161.32345648048</v>
      </c>
      <c r="B33" s="28">
        <v>41161.32345648048</v>
      </c>
      <c r="E33" s="28">
        <f t="shared" si="0"/>
        <v>0</v>
      </c>
    </row>
    <row r="34" spans="1:5" ht="15">
      <c r="A34" s="28">
        <f>'Loan Amortization Schedule'!H49</f>
        <v>41006.46756470428</v>
      </c>
      <c r="B34" s="28">
        <v>41006.46756470428</v>
      </c>
      <c r="E34" s="28">
        <f t="shared" si="0"/>
        <v>0</v>
      </c>
    </row>
    <row r="35" spans="1:5" ht="15">
      <c r="A35" s="28">
        <f>'Loan Amortization Schedule'!H50</f>
        <v>40850.51477702801</v>
      </c>
      <c r="B35" s="28">
        <v>40850.51477702801</v>
      </c>
      <c r="E35" s="28">
        <f t="shared" si="0"/>
        <v>0</v>
      </c>
    </row>
    <row r="36" spans="1:13" ht="30">
      <c r="A36" s="28">
        <f>'Loan Amortization Schedule'!H51</f>
        <v>40693.45732377235</v>
      </c>
      <c r="B36" s="28">
        <v>40693.45732377235</v>
      </c>
      <c r="E36" s="28">
        <f t="shared" si="0"/>
        <v>0</v>
      </c>
      <c r="H36" s="31" t="s">
        <v>72</v>
      </c>
      <c r="I36" s="31" t="s">
        <v>126</v>
      </c>
      <c r="J36" s="31" t="s">
        <v>113</v>
      </c>
      <c r="K36" s="21" t="s">
        <v>114</v>
      </c>
      <c r="L36" s="21" t="s">
        <v>115</v>
      </c>
      <c r="M36" s="31" t="s">
        <v>116</v>
      </c>
    </row>
    <row r="37" spans="1:13" ht="30">
      <c r="A37" s="28">
        <f>'Loan Amortization Schedule'!H52</f>
        <v>40535.287380222806</v>
      </c>
      <c r="B37" s="28">
        <v>40535.287380222806</v>
      </c>
      <c r="E37" s="28">
        <f t="shared" si="0"/>
        <v>0</v>
      </c>
      <c r="H37" s="24" t="s">
        <v>74</v>
      </c>
      <c r="I37" s="32">
        <v>0.8</v>
      </c>
      <c r="J37" s="24">
        <v>15</v>
      </c>
      <c r="K37" s="23">
        <v>19458672.305249106</v>
      </c>
      <c r="L37" s="23">
        <v>72653987.4686867</v>
      </c>
      <c r="M37" s="24" t="s">
        <v>10</v>
      </c>
    </row>
    <row r="38" spans="1:13" ht="15">
      <c r="A38" s="28">
        <f>'Loan Amortization Schedule'!H53</f>
        <v>40375.99706623978</v>
      </c>
      <c r="B38" s="28">
        <v>40375.99706623978</v>
      </c>
      <c r="E38" s="28">
        <f t="shared" si="0"/>
        <v>0</v>
      </c>
      <c r="H38" s="24" t="s">
        <v>75</v>
      </c>
      <c r="I38" s="24"/>
      <c r="J38" s="24"/>
      <c r="K38" s="23">
        <v>35376003.94507304</v>
      </c>
      <c r="L38" s="23">
        <v>72653987.4686867</v>
      </c>
      <c r="M38" s="24" t="s">
        <v>10</v>
      </c>
    </row>
    <row r="39" spans="1:13" ht="30">
      <c r="A39" s="28">
        <f>'Loan Amortization Schedule'!H54</f>
        <v>40215.57844586604</v>
      </c>
      <c r="B39" s="28">
        <v>40215.57844586604</v>
      </c>
      <c r="C39" s="28">
        <f>SUM(A39:A50)</f>
        <v>471668.50206590956</v>
      </c>
      <c r="E39" s="28">
        <f t="shared" si="0"/>
        <v>60000</v>
      </c>
      <c r="H39" s="24" t="s">
        <v>74</v>
      </c>
      <c r="I39" s="32">
        <v>0.7</v>
      </c>
      <c r="J39" s="24">
        <v>15</v>
      </c>
      <c r="K39" s="23">
        <v>20059139.150678497</v>
      </c>
      <c r="L39" s="23">
        <v>54802118.843988866</v>
      </c>
      <c r="M39" s="24" t="s">
        <v>10</v>
      </c>
    </row>
    <row r="40" spans="1:13" ht="15">
      <c r="A40" s="28">
        <f>'Loan Amortization Schedule'!H55</f>
        <v>40054.02352693133</v>
      </c>
      <c r="B40" s="28">
        <v>40054.02352693133</v>
      </c>
      <c r="E40" s="28">
        <f t="shared" si="0"/>
        <v>0</v>
      </c>
      <c r="H40" s="24" t="s">
        <v>75</v>
      </c>
      <c r="I40" s="24"/>
      <c r="J40" s="24"/>
      <c r="K40" s="23">
        <v>35358445.82708957</v>
      </c>
      <c r="L40" s="23">
        <v>54802118.843988866</v>
      </c>
      <c r="M40" s="24" t="s">
        <v>10</v>
      </c>
    </row>
    <row r="41" spans="1:13" ht="30">
      <c r="A41" s="28">
        <f>'Loan Amortization Schedule'!H56</f>
        <v>39891.32426065415</v>
      </c>
      <c r="B41" s="28">
        <v>39891.32426065415</v>
      </c>
      <c r="E41" s="28">
        <f t="shared" si="0"/>
        <v>0</v>
      </c>
      <c r="H41" s="24" t="s">
        <v>74</v>
      </c>
      <c r="I41" s="32">
        <v>0.6</v>
      </c>
      <c r="J41" s="24">
        <v>15</v>
      </c>
      <c r="K41" s="23">
        <v>20653910.129337832</v>
      </c>
      <c r="L41" s="23">
        <v>38025430</v>
      </c>
      <c r="M41" s="24" t="s">
        <v>10</v>
      </c>
    </row>
    <row r="42" spans="1:13" ht="15">
      <c r="A42" s="28">
        <f>'Loan Amortization Schedule'!H57</f>
        <v>39727.47254124085</v>
      </c>
      <c r="B42" s="28">
        <v>39727.47254124085</v>
      </c>
      <c r="E42" s="28">
        <f t="shared" si="0"/>
        <v>0</v>
      </c>
      <c r="H42" s="24" t="s">
        <v>75</v>
      </c>
      <c r="I42" s="24"/>
      <c r="J42" s="24"/>
      <c r="K42" s="23">
        <v>35335192</v>
      </c>
      <c r="L42" s="23">
        <v>38025430</v>
      </c>
      <c r="M42" s="24" t="s">
        <v>10</v>
      </c>
    </row>
    <row r="43" spans="1:13" ht="30">
      <c r="A43" s="28">
        <f>'Loan Amortization Schedule'!H58</f>
        <v>39562.46020548171</v>
      </c>
      <c r="B43" s="28">
        <v>39562.46020548171</v>
      </c>
      <c r="E43" s="28">
        <f t="shared" si="0"/>
        <v>0</v>
      </c>
      <c r="H43" s="24" t="s">
        <v>74</v>
      </c>
      <c r="I43" s="32">
        <v>0.5</v>
      </c>
      <c r="J43" s="24">
        <v>15</v>
      </c>
      <c r="K43" s="23">
        <v>21238420.716540724</v>
      </c>
      <c r="L43" s="23">
        <v>22982601</v>
      </c>
      <c r="M43" s="24" t="s">
        <v>10</v>
      </c>
    </row>
    <row r="44" spans="1:13" ht="15">
      <c r="A44" s="28">
        <f>'Loan Amortization Schedule'!H59</f>
        <v>39396.27903234427</v>
      </c>
      <c r="B44" s="28">
        <v>39396.27903234427</v>
      </c>
      <c r="E44" s="28">
        <f t="shared" si="0"/>
        <v>0</v>
      </c>
      <c r="H44" s="24" t="s">
        <v>75</v>
      </c>
      <c r="I44" s="24"/>
      <c r="J44" s="24"/>
      <c r="K44" s="23">
        <v>35301677</v>
      </c>
      <c r="L44" s="23">
        <v>22982601</v>
      </c>
      <c r="M44" s="24" t="s">
        <v>127</v>
      </c>
    </row>
    <row r="45" spans="1:13" ht="30">
      <c r="A45" s="28">
        <f>'Loan Amortization Schedule'!H60</f>
        <v>39228.92074256378</v>
      </c>
      <c r="B45" s="28">
        <v>39228.92074256378</v>
      </c>
      <c r="E45" s="28">
        <f t="shared" si="0"/>
        <v>0</v>
      </c>
      <c r="H45" s="24" t="s">
        <v>74</v>
      </c>
      <c r="I45" s="32">
        <v>0.4</v>
      </c>
      <c r="J45" s="24">
        <v>15</v>
      </c>
      <c r="K45" s="23">
        <v>21799390.56809737</v>
      </c>
      <c r="L45" s="23">
        <v>10435316</v>
      </c>
      <c r="M45" s="24" t="s">
        <v>127</v>
      </c>
    </row>
    <row r="46" spans="1:13" ht="15">
      <c r="A46" s="28">
        <f>'Loan Amortization Schedule'!H61</f>
        <v>39060.37699823066</v>
      </c>
      <c r="B46" s="28">
        <v>39060.37699823066</v>
      </c>
      <c r="E46" s="28">
        <f t="shared" si="0"/>
        <v>0</v>
      </c>
      <c r="H46" s="24" t="s">
        <v>75</v>
      </c>
      <c r="I46" s="24"/>
      <c r="J46" s="24"/>
      <c r="K46" s="23">
        <v>35244622</v>
      </c>
      <c r="L46" s="23">
        <v>10435316</v>
      </c>
      <c r="M46" s="24" t="s">
        <v>127</v>
      </c>
    </row>
    <row r="47" spans="1:5" ht="15">
      <c r="A47" s="28">
        <f>'Loan Amortization Schedule'!H62</f>
        <v>38890.6394023752</v>
      </c>
      <c r="B47" s="28">
        <v>38890.6394023752</v>
      </c>
      <c r="E47" s="28">
        <f t="shared" si="0"/>
        <v>0</v>
      </c>
    </row>
    <row r="48" spans="1:5" ht="15">
      <c r="A48" s="28">
        <f>'Loan Amortization Schedule'!H63</f>
        <v>38719.69949854908</v>
      </c>
      <c r="B48" s="28">
        <v>38719.69949854908</v>
      </c>
      <c r="E48" s="28">
        <f t="shared" si="0"/>
        <v>0</v>
      </c>
    </row>
    <row r="49" spans="1:13" ht="30">
      <c r="A49" s="28">
        <f>'Loan Amortization Schedule'!H64</f>
        <v>38547.54877040421</v>
      </c>
      <c r="B49" s="28">
        <v>38547.54877040421</v>
      </c>
      <c r="E49" s="28">
        <f t="shared" si="0"/>
        <v>0</v>
      </c>
      <c r="H49" s="31" t="s">
        <v>72</v>
      </c>
      <c r="I49" s="31" t="s">
        <v>133</v>
      </c>
      <c r="J49" s="31" t="s">
        <v>113</v>
      </c>
      <c r="K49" s="21" t="s">
        <v>114</v>
      </c>
      <c r="L49" s="21" t="s">
        <v>115</v>
      </c>
      <c r="M49" s="31" t="s">
        <v>116</v>
      </c>
    </row>
    <row r="50" spans="1:13" ht="30">
      <c r="A50" s="28">
        <f>'Loan Amortization Schedule'!H65</f>
        <v>38374.1786412683</v>
      </c>
      <c r="B50" s="28">
        <v>38374.1786412683</v>
      </c>
      <c r="E50" s="28">
        <f t="shared" si="0"/>
        <v>0</v>
      </c>
      <c r="H50" s="24" t="s">
        <v>74</v>
      </c>
      <c r="I50" s="24" t="s">
        <v>128</v>
      </c>
      <c r="J50" s="24">
        <v>15</v>
      </c>
      <c r="K50" s="23">
        <v>19458672.305249106</v>
      </c>
      <c r="L50" s="23">
        <v>72653987.4686867</v>
      </c>
      <c r="M50" s="24" t="s">
        <v>10</v>
      </c>
    </row>
    <row r="51" spans="1:13" ht="15">
      <c r="A51" s="28">
        <f>'Loan Amortization Schedule'!H66</f>
        <v>38199.58047371769</v>
      </c>
      <c r="B51" s="28">
        <v>38199.58047371769</v>
      </c>
      <c r="C51" s="28">
        <f>SUM(A51:A62)</f>
        <v>446511.43566084007</v>
      </c>
      <c r="E51" s="28">
        <f t="shared" si="0"/>
        <v>60000</v>
      </c>
      <c r="H51" s="24" t="s">
        <v>75</v>
      </c>
      <c r="I51" s="24"/>
      <c r="J51" s="24"/>
      <c r="K51" s="23">
        <v>35376003.94507304</v>
      </c>
      <c r="L51" s="23">
        <v>72653987.4686867</v>
      </c>
      <c r="M51" s="24" t="s">
        <v>10</v>
      </c>
    </row>
    <row r="52" spans="1:13" ht="30">
      <c r="A52" s="28">
        <f>'Loan Amortization Schedule'!H67</f>
        <v>38023.745569146915</v>
      </c>
      <c r="B52" s="28">
        <v>38023.745569146915</v>
      </c>
      <c r="E52" s="28">
        <f t="shared" si="0"/>
        <v>0</v>
      </c>
      <c r="H52" s="24" t="s">
        <v>74</v>
      </c>
      <c r="I52" s="24" t="s">
        <v>129</v>
      </c>
      <c r="J52" s="24">
        <v>15</v>
      </c>
      <c r="K52" s="23">
        <v>16737196.775527835</v>
      </c>
      <c r="L52" s="23">
        <v>48810134.419806644</v>
      </c>
      <c r="M52" s="24" t="s">
        <v>10</v>
      </c>
    </row>
    <row r="53" spans="1:13" ht="15">
      <c r="A53" s="28">
        <f>'Loan Amortization Schedule'!H68</f>
        <v>37846.66516733544</v>
      </c>
      <c r="B53" s="28">
        <v>37846.66516733544</v>
      </c>
      <c r="E53" s="28">
        <f t="shared" si="0"/>
        <v>0</v>
      </c>
      <c r="H53" s="24" t="s">
        <v>75</v>
      </c>
      <c r="I53" s="24"/>
      <c r="J53" s="24"/>
      <c r="K53" s="23">
        <v>31036503.45193891</v>
      </c>
      <c r="L53" s="23">
        <v>48810134.419806644</v>
      </c>
      <c r="M53" s="24" t="s">
        <v>10</v>
      </c>
    </row>
    <row r="54" spans="1:13" ht="30">
      <c r="A54" s="28">
        <f>'Loan Amortization Schedule'!H69</f>
        <v>37668.33044601113</v>
      </c>
      <c r="B54" s="28">
        <v>37668.33044601113</v>
      </c>
      <c r="E54" s="28">
        <f t="shared" si="0"/>
        <v>0</v>
      </c>
      <c r="H54" s="24" t="s">
        <v>74</v>
      </c>
      <c r="I54" s="24" t="s">
        <v>130</v>
      </c>
      <c r="J54" s="24">
        <v>15</v>
      </c>
      <c r="K54" s="23">
        <v>14010025.379036507</v>
      </c>
      <c r="L54" s="23">
        <v>26041461.32250628</v>
      </c>
      <c r="M54" s="24" t="s">
        <v>10</v>
      </c>
    </row>
    <row r="55" spans="1:13" ht="15">
      <c r="A55" s="28">
        <f>'Loan Amortization Schedule'!H70</f>
        <v>37488.73252041077</v>
      </c>
      <c r="B55" s="28">
        <v>37488.73252041077</v>
      </c>
      <c r="E55" s="28">
        <f t="shared" si="0"/>
        <v>0</v>
      </c>
      <c r="H55" s="24" t="s">
        <v>75</v>
      </c>
      <c r="I55" s="24"/>
      <c r="J55" s="24"/>
      <c r="K55" s="23">
        <v>26691307.092034724</v>
      </c>
      <c r="L55" s="23">
        <v>26041461.32250628</v>
      </c>
      <c r="M55" s="24" t="s">
        <v>127</v>
      </c>
    </row>
    <row r="56" spans="1:13" ht="30">
      <c r="A56" s="28">
        <f>'Loan Amortization Schedule'!H71</f>
        <v>37307.86244283741</v>
      </c>
      <c r="B56" s="28">
        <v>37307.86244283741</v>
      </c>
      <c r="E56" s="28">
        <f t="shared" si="0"/>
        <v>0</v>
      </c>
      <c r="H56" s="24" t="s">
        <v>74</v>
      </c>
      <c r="I56" s="24" t="s">
        <v>131</v>
      </c>
      <c r="J56" s="24">
        <v>15</v>
      </c>
      <c r="K56" s="23">
        <v>11272593.591088729</v>
      </c>
      <c r="L56" s="23">
        <v>5006647.55140169</v>
      </c>
      <c r="M56" s="24" t="s">
        <v>127</v>
      </c>
    </row>
    <row r="57" spans="1:13" ht="15">
      <c r="A57" s="28">
        <f>'Loan Amortization Schedule'!H72</f>
        <v>37125.711202214574</v>
      </c>
      <c r="B57" s="28">
        <v>37125.711202214574</v>
      </c>
      <c r="E57" s="28">
        <f t="shared" si="0"/>
        <v>0</v>
      </c>
      <c r="H57" s="24" t="s">
        <v>75</v>
      </c>
      <c r="I57" s="24"/>
      <c r="J57" s="24"/>
      <c r="K57" s="23">
        <v>22335850.34067409</v>
      </c>
      <c r="L57" s="23">
        <v>5006647.55140169</v>
      </c>
      <c r="M57" s="24" t="s">
        <v>127</v>
      </c>
    </row>
    <row r="58" spans="1:13" ht="30">
      <c r="A58" s="28">
        <f>'Loan Amortization Schedule'!H73</f>
        <v>36942.26972363733</v>
      </c>
      <c r="B58" s="28">
        <v>36942.26972363733</v>
      </c>
      <c r="E58" s="28">
        <f t="shared" si="0"/>
        <v>0</v>
      </c>
      <c r="H58" s="24" t="s">
        <v>74</v>
      </c>
      <c r="I58" s="24" t="s">
        <v>132</v>
      </c>
      <c r="J58" s="24">
        <v>15</v>
      </c>
      <c r="K58" s="23">
        <v>8511621.06749472</v>
      </c>
      <c r="L58" s="23">
        <v>-13532621.832888454</v>
      </c>
      <c r="M58" s="24" t="s">
        <v>127</v>
      </c>
    </row>
    <row r="59" spans="1:13" ht="15">
      <c r="A59" s="28">
        <f>'Loan Amortization Schedule'!H74</f>
        <v>36757.528867920155</v>
      </c>
      <c r="B59" s="28">
        <v>36757.528867920155</v>
      </c>
      <c r="E59" s="28">
        <f t="shared" si="0"/>
        <v>0</v>
      </c>
      <c r="H59" s="24" t="s">
        <v>75</v>
      </c>
      <c r="I59" s="24"/>
      <c r="J59" s="24"/>
      <c r="K59" s="23">
        <v>17956852.853667233</v>
      </c>
      <c r="L59" s="23">
        <v>-13532621.832888454</v>
      </c>
      <c r="M59" s="24" t="s">
        <v>127</v>
      </c>
    </row>
    <row r="60" spans="1:5" ht="15">
      <c r="A60" s="28">
        <f>'Loan Amortization Schedule'!H75</f>
        <v>36571.479431141655</v>
      </c>
      <c r="B60" s="28">
        <v>36571.479431141655</v>
      </c>
      <c r="E60" s="28">
        <f t="shared" si="0"/>
        <v>0</v>
      </c>
    </row>
    <row r="61" spans="1:5" ht="15">
      <c r="A61" s="28">
        <f>'Loan Amortization Schedule'!H76</f>
        <v>36384.11214418598</v>
      </c>
      <c r="B61" s="28">
        <v>36384.11214418598</v>
      </c>
      <c r="E61" s="28">
        <f t="shared" si="0"/>
        <v>0</v>
      </c>
    </row>
    <row r="62" spans="1:5" ht="15">
      <c r="A62" s="28">
        <f>'Loan Amortization Schedule'!H77</f>
        <v>36195.41767228102</v>
      </c>
      <c r="B62" s="28">
        <v>36195.41767228102</v>
      </c>
      <c r="E62" s="28">
        <f t="shared" si="0"/>
        <v>0</v>
      </c>
    </row>
    <row r="63" spans="1:9" ht="15">
      <c r="A63" s="28">
        <f>'Loan Amortization Schedule'!H78</f>
        <v>36005.38661453341</v>
      </c>
      <c r="B63" s="28">
        <v>36005.38661453341</v>
      </c>
      <c r="C63" s="28">
        <f>SUM(A63:A74)</f>
        <v>419130.71336662525</v>
      </c>
      <c r="E63" s="28">
        <f t="shared" si="0"/>
        <v>60000</v>
      </c>
      <c r="H63" s="31" t="s">
        <v>134</v>
      </c>
      <c r="I63" s="31" t="s">
        <v>135</v>
      </c>
    </row>
    <row r="64" spans="1:9" ht="15">
      <c r="A64" s="28">
        <f>'Loan Amortization Schedule'!H79</f>
        <v>35814.00950346009</v>
      </c>
      <c r="B64" s="28">
        <v>35814.00950346009</v>
      </c>
      <c r="E64" s="28">
        <f t="shared" si="0"/>
        <v>0</v>
      </c>
      <c r="H64" s="104" t="s">
        <v>136</v>
      </c>
      <c r="I64" s="104"/>
    </row>
    <row r="65" spans="1:9" ht="30">
      <c r="A65" s="28">
        <f>'Loan Amortization Schedule'!H80</f>
        <v>35621.27680451667</v>
      </c>
      <c r="B65" s="28">
        <v>35621.27680451667</v>
      </c>
      <c r="E65" s="28">
        <f t="shared" si="0"/>
        <v>0</v>
      </c>
      <c r="H65" s="24" t="s">
        <v>137</v>
      </c>
      <c r="I65" s="24" t="s">
        <v>140</v>
      </c>
    </row>
    <row r="66" spans="1:9" ht="15">
      <c r="A66" s="28">
        <f>'Loan Amortization Schedule'!H81</f>
        <v>35427.17891562239</v>
      </c>
      <c r="B66" s="28">
        <v>35427.17891562239</v>
      </c>
      <c r="E66" s="28">
        <f t="shared" si="0"/>
        <v>0</v>
      </c>
      <c r="H66" s="24" t="s">
        <v>138</v>
      </c>
      <c r="I66" s="24" t="s">
        <v>141</v>
      </c>
    </row>
    <row r="67" spans="1:9" ht="30">
      <c r="A67" s="28">
        <f>'Loan Amortization Schedule'!H82</f>
        <v>35231.70616668178</v>
      </c>
      <c r="B67" s="28">
        <v>35231.70616668178</v>
      </c>
      <c r="E67" s="28">
        <f t="shared" si="0"/>
        <v>0</v>
      </c>
      <c r="H67" s="24" t="s">
        <v>139</v>
      </c>
      <c r="I67" s="24" t="s">
        <v>150</v>
      </c>
    </row>
    <row r="68" spans="1:9" ht="30">
      <c r="A68" s="28">
        <f>'Loan Amortization Schedule'!H83</f>
        <v>35034.84881910284</v>
      </c>
      <c r="B68" s="28">
        <v>35034.84881910284</v>
      </c>
      <c r="E68" s="28">
        <f aca="true" t="shared" si="1" ref="E68:E131">IF((C68&gt;200000),60000,(C68*0.3))</f>
        <v>0</v>
      </c>
      <c r="H68" s="24" t="s">
        <v>149</v>
      </c>
      <c r="I68" s="24"/>
    </row>
    <row r="69" spans="1:9" ht="15">
      <c r="A69" s="28">
        <f>'Loan Amortization Schedule'!H84</f>
        <v>34836.59706531188</v>
      </c>
      <c r="B69" s="28">
        <v>34836.59706531188</v>
      </c>
      <c r="E69" s="28">
        <f t="shared" si="1"/>
        <v>0</v>
      </c>
      <c r="H69" s="104" t="s">
        <v>142</v>
      </c>
      <c r="I69" s="104"/>
    </row>
    <row r="70" spans="1:9" ht="30">
      <c r="A70" s="28">
        <f>'Loan Amortization Schedule'!H85</f>
        <v>34636.941028264904</v>
      </c>
      <c r="B70" s="28">
        <v>34636.941028264904</v>
      </c>
      <c r="E70" s="28">
        <f t="shared" si="1"/>
        <v>0</v>
      </c>
      <c r="H70" s="24" t="s">
        <v>143</v>
      </c>
      <c r="I70" s="24" t="s">
        <v>148</v>
      </c>
    </row>
    <row r="71" spans="1:9" ht="45">
      <c r="A71" s="28">
        <f>'Loan Amortization Schedule'!H86</f>
        <v>34435.87076095551</v>
      </c>
      <c r="B71" s="28">
        <v>34435.87076095551</v>
      </c>
      <c r="E71" s="28">
        <f t="shared" si="1"/>
        <v>0</v>
      </c>
      <c r="H71" s="24" t="s">
        <v>144</v>
      </c>
      <c r="I71" s="24" t="s">
        <v>151</v>
      </c>
    </row>
    <row r="72" spans="1:9" ht="30">
      <c r="A72" s="28">
        <f>'Loan Amortization Schedule'!H87</f>
        <v>34233.376245919346</v>
      </c>
      <c r="B72" s="28">
        <v>34233.376245919346</v>
      </c>
      <c r="E72" s="28">
        <f t="shared" si="1"/>
        <v>0</v>
      </c>
      <c r="H72" s="24" t="s">
        <v>145</v>
      </c>
      <c r="I72" s="24" t="s">
        <v>153</v>
      </c>
    </row>
    <row r="73" spans="1:9" ht="30">
      <c r="A73" s="28">
        <f>'Loan Amortization Schedule'!H88</f>
        <v>34029.447394735005</v>
      </c>
      <c r="B73" s="28">
        <v>34029.447394735005</v>
      </c>
      <c r="E73" s="28">
        <f t="shared" si="1"/>
        <v>0</v>
      </c>
      <c r="H73" s="24" t="s">
        <v>146</v>
      </c>
      <c r="I73" s="24"/>
    </row>
    <row r="74" spans="1:9" ht="30">
      <c r="A74" s="28">
        <f>'Loan Amortization Schedule'!H89</f>
        <v>33824.07404752144</v>
      </c>
      <c r="B74" s="28">
        <v>33824.07404752144</v>
      </c>
      <c r="E74" s="28">
        <f t="shared" si="1"/>
        <v>0</v>
      </c>
      <c r="H74" s="24" t="s">
        <v>147</v>
      </c>
      <c r="I74" s="24"/>
    </row>
    <row r="75" spans="1:9" ht="15">
      <c r="A75" s="28">
        <f>'Loan Amortization Schedule'!H90</f>
        <v>33617.24597243178</v>
      </c>
      <c r="B75" s="28">
        <v>33617.24597243178</v>
      </c>
      <c r="C75" s="28">
        <f>SUM(A75:A86)</f>
        <v>389329.7842248301</v>
      </c>
      <c r="E75" s="28">
        <f t="shared" si="1"/>
        <v>60000</v>
      </c>
      <c r="H75" s="24" t="s">
        <v>152</v>
      </c>
      <c r="I75" s="24"/>
    </row>
    <row r="76" spans="1:5" ht="15">
      <c r="A76" s="28">
        <f>'Loan Amortization Schedule'!H91</f>
        <v>33408.952865143576</v>
      </c>
      <c r="B76" s="28">
        <v>33408.952865143576</v>
      </c>
      <c r="E76" s="28">
        <f t="shared" si="1"/>
        <v>0</v>
      </c>
    </row>
    <row r="77" spans="1:5" ht="15">
      <c r="A77" s="28">
        <f>'Loan Amortization Schedule'!H92</f>
        <v>33199.18434834541</v>
      </c>
      <c r="B77" s="28">
        <v>33199.18434834541</v>
      </c>
      <c r="E77" s="28">
        <f t="shared" si="1"/>
        <v>0</v>
      </c>
    </row>
    <row r="78" spans="1:5" ht="15">
      <c r="A78" s="28">
        <f>'Loan Amortization Schedule'!H93</f>
        <v>32987.92997121992</v>
      </c>
      <c r="B78" s="28">
        <v>32987.92997121992</v>
      </c>
      <c r="E78" s="28">
        <f t="shared" si="1"/>
        <v>0</v>
      </c>
    </row>
    <row r="79" spans="1:5" ht="15">
      <c r="A79" s="28">
        <f>'Loan Amortization Schedule'!H94</f>
        <v>32775.179208923124</v>
      </c>
      <c r="B79" s="28">
        <v>32775.179208923124</v>
      </c>
      <c r="E79" s="28">
        <f t="shared" si="1"/>
        <v>0</v>
      </c>
    </row>
    <row r="80" spans="1:5" ht="15">
      <c r="A80" s="28">
        <f>'Loan Amortization Schedule'!H95</f>
        <v>32560.921462060058</v>
      </c>
      <c r="B80" s="28">
        <v>32560.921462060058</v>
      </c>
      <c r="E80" s="28">
        <f t="shared" si="1"/>
        <v>0</v>
      </c>
    </row>
    <row r="81" spans="1:5" ht="15">
      <c r="A81" s="28">
        <f>'Loan Amortization Schedule'!H96</f>
        <v>32345.14605615671</v>
      </c>
      <c r="B81" s="28">
        <v>32345.14605615671</v>
      </c>
      <c r="E81" s="28">
        <f t="shared" si="1"/>
        <v>0</v>
      </c>
    </row>
    <row r="82" spans="1:5" ht="15">
      <c r="A82" s="28">
        <f>'Loan Amortization Schedule'!H97</f>
        <v>32127.84224112822</v>
      </c>
      <c r="B82" s="28">
        <v>32127.84224112822</v>
      </c>
      <c r="E82" s="28">
        <f t="shared" si="1"/>
        <v>0</v>
      </c>
    </row>
    <row r="83" spans="1:5" ht="15">
      <c r="A83" s="28">
        <f>'Loan Amortization Schedule'!H98</f>
        <v>31908.999190743274</v>
      </c>
      <c r="B83" s="28">
        <v>31908.999190743274</v>
      </c>
      <c r="E83" s="28">
        <f t="shared" si="1"/>
        <v>0</v>
      </c>
    </row>
    <row r="84" spans="1:5" ht="15">
      <c r="A84" s="28">
        <f>'Loan Amortization Schedule'!H99</f>
        <v>31688.60600208477</v>
      </c>
      <c r="B84" s="28">
        <v>31688.60600208477</v>
      </c>
      <c r="E84" s="28">
        <f t="shared" si="1"/>
        <v>0</v>
      </c>
    </row>
    <row r="85" spans="1:5" ht="15">
      <c r="A85" s="28">
        <f>'Loan Amortization Schedule'!H100</f>
        <v>31466.6516950066</v>
      </c>
      <c r="B85" s="28">
        <v>31466.6516950066</v>
      </c>
      <c r="E85" s="28">
        <f t="shared" si="1"/>
        <v>0</v>
      </c>
    </row>
    <row r="86" spans="1:5" ht="15">
      <c r="A86" s="28">
        <f>'Loan Amortization Schedule'!H101</f>
        <v>31243.125211586623</v>
      </c>
      <c r="B86" s="28">
        <v>31243.125211586623</v>
      </c>
      <c r="E86" s="28">
        <f t="shared" si="1"/>
        <v>0</v>
      </c>
    </row>
    <row r="87" spans="1:5" ht="15">
      <c r="A87" s="28">
        <f>'Loan Amortization Schedule'!H102</f>
        <v>31018.015415575763</v>
      </c>
      <c r="B87" s="28">
        <v>31018.015415575763</v>
      </c>
      <c r="C87" s="28">
        <f>SUM(A87:A98)</f>
        <v>356894.72395974933</v>
      </c>
      <c r="E87" s="28">
        <f t="shared" si="1"/>
        <v>60000</v>
      </c>
    </row>
    <row r="88" spans="1:5" ht="15">
      <c r="A88" s="28">
        <f>'Loan Amortization Schedule'!H103</f>
        <v>30791.31109184316</v>
      </c>
      <c r="B88" s="28">
        <v>30791.31109184316</v>
      </c>
      <c r="E88" s="28">
        <f t="shared" si="1"/>
        <v>0</v>
      </c>
    </row>
    <row r="89" spans="1:5" ht="15">
      <c r="A89" s="28">
        <f>'Loan Amortization Schedule'!H104</f>
        <v>30563.000945817443</v>
      </c>
      <c r="B89" s="28">
        <v>30563.000945817443</v>
      </c>
      <c r="E89" s="28">
        <f t="shared" si="1"/>
        <v>0</v>
      </c>
    </row>
    <row r="90" spans="1:5" ht="15">
      <c r="A90" s="28">
        <f>'Loan Amortization Schedule'!H105</f>
        <v>30333.073602924047</v>
      </c>
      <c r="B90" s="28">
        <v>30333.073602924047</v>
      </c>
      <c r="E90" s="28">
        <f t="shared" si="1"/>
        <v>0</v>
      </c>
    </row>
    <row r="91" spans="1:5" ht="15">
      <c r="A91" s="28">
        <f>'Loan Amortization Schedule'!H106</f>
        <v>30101.51760801849</v>
      </c>
      <c r="B91" s="28">
        <v>30101.51760801849</v>
      </c>
      <c r="E91" s="28">
        <f t="shared" si="1"/>
        <v>0</v>
      </c>
    </row>
    <row r="92" spans="1:5" ht="15">
      <c r="A92" s="28">
        <f>'Loan Amortization Schedule'!H107</f>
        <v>29868.321424815684</v>
      </c>
      <c r="B92" s="28">
        <v>29868.321424815684</v>
      </c>
      <c r="E92" s="28">
        <f t="shared" si="1"/>
        <v>0</v>
      </c>
    </row>
    <row r="93" spans="1:5" ht="15">
      <c r="A93" s="28">
        <f>'Loan Amortization Schedule'!H108</f>
        <v>29633.47343531519</v>
      </c>
      <c r="B93" s="28">
        <v>29633.47343531519</v>
      </c>
      <c r="E93" s="28">
        <f t="shared" si="1"/>
        <v>0</v>
      </c>
    </row>
    <row r="94" spans="1:5" ht="15">
      <c r="A94" s="28">
        <f>'Loan Amortization Schedule'!H109</f>
        <v>29396.9619392224</v>
      </c>
      <c r="B94" s="28">
        <v>29396.9619392224</v>
      </c>
      <c r="E94" s="28">
        <f t="shared" si="1"/>
        <v>0</v>
      </c>
    </row>
    <row r="95" spans="1:5" ht="15">
      <c r="A95" s="28">
        <f>'Loan Amortization Schedule'!H110</f>
        <v>29158.775153365626</v>
      </c>
      <c r="B95" s="28">
        <v>29158.775153365626</v>
      </c>
      <c r="E95" s="28">
        <f t="shared" si="1"/>
        <v>0</v>
      </c>
    </row>
    <row r="96" spans="1:5" ht="15">
      <c r="A96" s="28">
        <f>'Loan Amortization Schedule'!H111</f>
        <v>28918.90121110903</v>
      </c>
      <c r="B96" s="28">
        <v>28918.90121110903</v>
      </c>
      <c r="E96" s="28">
        <f t="shared" si="1"/>
        <v>0</v>
      </c>
    </row>
    <row r="97" spans="1:5" ht="15">
      <c r="A97" s="28">
        <f>'Loan Amortization Schedule'!H112</f>
        <v>28677.328161761452</v>
      </c>
      <c r="B97" s="28">
        <v>28677.328161761452</v>
      </c>
      <c r="E97" s="28">
        <f t="shared" si="1"/>
        <v>0</v>
      </c>
    </row>
    <row r="98" spans="1:5" ht="15">
      <c r="A98" s="28">
        <f>'Loan Amortization Schedule'!H113</f>
        <v>28434.043969980994</v>
      </c>
      <c r="B98" s="28">
        <v>28434.043969980994</v>
      </c>
      <c r="E98" s="28">
        <f t="shared" si="1"/>
        <v>0</v>
      </c>
    </row>
    <row r="99" spans="1:5" ht="15">
      <c r="A99" s="28">
        <f>'Loan Amortization Schedule'!H114</f>
        <v>28189.036515175423</v>
      </c>
      <c r="B99" s="28">
        <v>28189.036515175423</v>
      </c>
      <c r="C99" s="28">
        <f>SUM(A99:A110)</f>
        <v>321592.6993351559</v>
      </c>
      <c r="E99" s="28">
        <f t="shared" si="1"/>
        <v>60000</v>
      </c>
    </row>
    <row r="100" spans="1:5" ht="15">
      <c r="A100" s="28">
        <f>'Loan Amortization Schedule'!H115</f>
        <v>27942.293590898316</v>
      </c>
      <c r="B100" s="28">
        <v>27942.293590898316</v>
      </c>
      <c r="E100" s="28">
        <f t="shared" si="1"/>
        <v>0</v>
      </c>
    </row>
    <row r="101" spans="1:5" ht="15">
      <c r="A101" s="28">
        <f>'Loan Amortization Schedule'!H116</f>
        <v>27693.802904240907</v>
      </c>
      <c r="B101" s="28">
        <v>27693.802904240907</v>
      </c>
      <c r="E101" s="28">
        <f t="shared" si="1"/>
        <v>0</v>
      </c>
    </row>
    <row r="102" spans="1:5" ht="15">
      <c r="A102" s="28">
        <f>'Loan Amortization Schedule'!H117</f>
        <v>27443.55207521968</v>
      </c>
      <c r="B102" s="28">
        <v>27443.55207521968</v>
      </c>
      <c r="E102" s="28">
        <f t="shared" si="1"/>
        <v>0</v>
      </c>
    </row>
    <row r="103" spans="1:5" ht="15">
      <c r="A103" s="28">
        <f>'Loan Amortization Schedule'!H118</f>
        <v>27191.52863615955</v>
      </c>
      <c r="B103" s="28">
        <v>27191.52863615955</v>
      </c>
      <c r="E103" s="28">
        <f t="shared" si="1"/>
        <v>0</v>
      </c>
    </row>
    <row r="104" spans="1:5" ht="15">
      <c r="A104" s="28">
        <f>'Loan Amortization Schedule'!H119</f>
        <v>26937.720031072746</v>
      </c>
      <c r="B104" s="28">
        <v>26937.720031072746</v>
      </c>
      <c r="E104" s="28">
        <f t="shared" si="1"/>
        <v>0</v>
      </c>
    </row>
    <row r="105" spans="1:5" ht="15">
      <c r="A105" s="28">
        <f>'Loan Amortization Schedule'!H120</f>
        <v>26682.113615033242</v>
      </c>
      <c r="B105" s="28">
        <v>26682.113615033242</v>
      </c>
      <c r="E105" s="28">
        <f t="shared" si="1"/>
        <v>0</v>
      </c>
    </row>
    <row r="106" spans="1:5" ht="15">
      <c r="A106" s="28">
        <f>'Loan Amortization Schedule'!H121</f>
        <v>26424.69665354679</v>
      </c>
      <c r="B106" s="28">
        <v>26424.69665354679</v>
      </c>
      <c r="E106" s="28">
        <f t="shared" si="1"/>
        <v>0</v>
      </c>
    </row>
    <row r="107" spans="1:5" ht="15">
      <c r="A107" s="28">
        <f>'Loan Amortization Schedule'!H122</f>
        <v>26165.45632191648</v>
      </c>
      <c r="B107" s="28">
        <v>26165.45632191648</v>
      </c>
      <c r="E107" s="28">
        <f t="shared" si="1"/>
        <v>0</v>
      </c>
    </row>
    <row r="108" spans="1:5" ht="15">
      <c r="A108" s="28">
        <f>'Loan Amortization Schedule'!H123</f>
        <v>25904.379704603783</v>
      </c>
      <c r="B108" s="28">
        <v>25904.379704603783</v>
      </c>
      <c r="E108" s="28">
        <f t="shared" si="1"/>
        <v>0</v>
      </c>
    </row>
    <row r="109" spans="1:5" ht="15">
      <c r="A109" s="28">
        <f>'Loan Amortization Schedule'!H124</f>
        <v>25641.453794585123</v>
      </c>
      <c r="B109" s="28">
        <v>25641.453794585123</v>
      </c>
      <c r="E109" s="28">
        <f t="shared" si="1"/>
        <v>0</v>
      </c>
    </row>
    <row r="110" spans="1:5" ht="15">
      <c r="A110" s="28">
        <f>'Loan Amortization Schedule'!H125</f>
        <v>25376.665492703836</v>
      </c>
      <c r="B110" s="28">
        <v>25376.665492703836</v>
      </c>
      <c r="E110" s="28">
        <f t="shared" si="1"/>
        <v>0</v>
      </c>
    </row>
    <row r="111" spans="1:5" ht="15">
      <c r="A111" s="28">
        <f>'Loan Amortization Schedule'!H126</f>
        <v>25110.00160701755</v>
      </c>
      <c r="B111" s="28">
        <v>25110.00160701755</v>
      </c>
      <c r="C111" s="28">
        <f>SUM(A111:A122)</f>
        <v>283170.2967741505</v>
      </c>
      <c r="E111" s="28">
        <f t="shared" si="1"/>
        <v>60000</v>
      </c>
    </row>
    <row r="112" spans="1:5" ht="15">
      <c r="A112" s="28">
        <f>'Loan Amortization Schedule'!H127</f>
        <v>24841.44885214099</v>
      </c>
      <c r="B112" s="28">
        <v>24841.44885214099</v>
      </c>
      <c r="E112" s="28">
        <f t="shared" si="1"/>
        <v>0</v>
      </c>
    </row>
    <row r="113" spans="1:5" ht="15">
      <c r="A113" s="28">
        <f>'Loan Amortization Schedule'!H128</f>
        <v>24570.993848584054</v>
      </c>
      <c r="B113" s="28">
        <v>24570.993848584054</v>
      </c>
      <c r="E113" s="28">
        <f t="shared" si="1"/>
        <v>0</v>
      </c>
    </row>
    <row r="114" spans="1:5" ht="15">
      <c r="A114" s="28">
        <f>'Loan Amortization Schedule'!H129</f>
        <v>24298.623122085253</v>
      </c>
      <c r="B114" s="28">
        <v>24298.623122085253</v>
      </c>
      <c r="E114" s="28">
        <f t="shared" si="1"/>
        <v>0</v>
      </c>
    </row>
    <row r="115" spans="1:5" ht="15">
      <c r="A115" s="28">
        <f>'Loan Amortization Schedule'!H130</f>
        <v>24024.323102940423</v>
      </c>
      <c r="B115" s="28">
        <v>24024.323102940423</v>
      </c>
      <c r="E115" s="28">
        <f t="shared" si="1"/>
        <v>0</v>
      </c>
    </row>
    <row r="116" spans="1:5" ht="15">
      <c r="A116" s="28">
        <f>'Loan Amortization Schedule'!H131</f>
        <v>23748.08012532665</v>
      </c>
      <c r="B116" s="28">
        <v>23748.08012532665</v>
      </c>
      <c r="E116" s="28">
        <f t="shared" si="1"/>
        <v>0</v>
      </c>
    </row>
    <row r="117" spans="1:5" ht="15">
      <c r="A117" s="28">
        <f>'Loan Amortization Schedule'!H132</f>
        <v>23469.880426621443</v>
      </c>
      <c r="B117" s="28">
        <v>23469.880426621443</v>
      </c>
      <c r="E117" s="28">
        <f t="shared" si="1"/>
        <v>0</v>
      </c>
    </row>
    <row r="118" spans="1:5" ht="15">
      <c r="A118" s="28">
        <f>'Loan Amortization Schedule'!H133</f>
        <v>23189.710146717072</v>
      </c>
      <c r="B118" s="28">
        <v>23189.710146717072</v>
      </c>
      <c r="E118" s="28">
        <f t="shared" si="1"/>
        <v>0</v>
      </c>
    </row>
    <row r="119" spans="1:5" ht="15">
      <c r="A119" s="28">
        <f>'Loan Amortization Schedule'!H134</f>
        <v>22907.55532733005</v>
      </c>
      <c r="B119" s="28">
        <v>22907.55532733005</v>
      </c>
      <c r="E119" s="28">
        <f t="shared" si="1"/>
        <v>0</v>
      </c>
    </row>
    <row r="120" spans="1:5" ht="15">
      <c r="A120" s="28">
        <f>'Loan Amortization Schedule'!H135</f>
        <v>22623.4019113057</v>
      </c>
      <c r="B120" s="28">
        <v>22623.4019113057</v>
      </c>
      <c r="E120" s="28">
        <f t="shared" si="1"/>
        <v>0</v>
      </c>
    </row>
    <row r="121" spans="1:5" ht="15">
      <c r="A121" s="28">
        <f>'Loan Amortization Schedule'!H136</f>
        <v>22337.235741917844</v>
      </c>
      <c r="B121" s="28">
        <v>22337.235741917844</v>
      </c>
      <c r="E121" s="28">
        <f t="shared" si="1"/>
        <v>0</v>
      </c>
    </row>
    <row r="122" spans="1:5" ht="15">
      <c r="A122" s="28">
        <f>'Loan Amortization Schedule'!H137</f>
        <v>22049.042562163493</v>
      </c>
      <c r="B122" s="28">
        <v>22049.042562163493</v>
      </c>
      <c r="E122" s="28">
        <f t="shared" si="1"/>
        <v>0</v>
      </c>
    </row>
    <row r="123" spans="1:5" ht="15">
      <c r="A123" s="28">
        <f>'Loan Amortization Schedule'!H138</f>
        <v>21758.808014052553</v>
      </c>
      <c r="B123" s="28">
        <v>21758.808014052553</v>
      </c>
      <c r="C123" s="28">
        <f>SUM(A123:A134)</f>
        <v>241351.70324420638</v>
      </c>
      <c r="E123" s="28">
        <f t="shared" si="1"/>
        <v>60000</v>
      </c>
    </row>
    <row r="124" spans="1:5" ht="15">
      <c r="A124" s="28">
        <f>'Loan Amortization Schedule'!H139</f>
        <v>21466.51763789249</v>
      </c>
      <c r="B124" s="28">
        <v>21466.51763789249</v>
      </c>
      <c r="E124" s="28">
        <f t="shared" si="1"/>
        <v>0</v>
      </c>
    </row>
    <row r="125" spans="1:5" ht="15">
      <c r="A125" s="28">
        <f>'Loan Amortization Schedule'!H140</f>
        <v>21172.156871567957</v>
      </c>
      <c r="B125" s="28">
        <v>21172.156871567957</v>
      </c>
      <c r="E125" s="28">
        <f t="shared" si="1"/>
        <v>0</v>
      </c>
    </row>
    <row r="126" spans="1:5" ht="15">
      <c r="A126" s="28">
        <f>'Loan Amortization Schedule'!H141</f>
        <v>20875.711049815298</v>
      </c>
      <c r="B126" s="28">
        <v>20875.711049815298</v>
      </c>
      <c r="E126" s="28">
        <f t="shared" si="1"/>
        <v>0</v>
      </c>
    </row>
    <row r="127" spans="1:5" ht="15">
      <c r="A127" s="28">
        <f>'Loan Amortization Schedule'!H142</f>
        <v>20577.165403491887</v>
      </c>
      <c r="B127" s="28">
        <v>20577.165403491887</v>
      </c>
      <c r="E127" s="28">
        <f t="shared" si="1"/>
        <v>0</v>
      </c>
    </row>
    <row r="128" spans="1:5" ht="15">
      <c r="A128" s="28">
        <f>'Loan Amortization Schedule'!H143</f>
        <v>20276.505058840354</v>
      </c>
      <c r="B128" s="28">
        <v>20276.505058840354</v>
      </c>
      <c r="E128" s="28">
        <f t="shared" si="1"/>
        <v>0</v>
      </c>
    </row>
    <row r="129" spans="1:5" ht="15">
      <c r="A129" s="28">
        <f>'Loan Amortization Schedule'!H144</f>
        <v>19973.715036747537</v>
      </c>
      <c r="B129" s="28">
        <v>19973.715036747537</v>
      </c>
      <c r="E129" s="28">
        <f t="shared" si="1"/>
        <v>0</v>
      </c>
    </row>
    <row r="130" spans="1:5" ht="15">
      <c r="A130" s="28">
        <f>'Loan Amortization Schedule'!H145</f>
        <v>19668.78025199823</v>
      </c>
      <c r="B130" s="28">
        <v>19668.78025199823</v>
      </c>
      <c r="E130" s="28">
        <f t="shared" si="1"/>
        <v>0</v>
      </c>
    </row>
    <row r="131" spans="1:5" ht="15">
      <c r="A131" s="28">
        <f>'Loan Amortization Schedule'!H146</f>
        <v>19361.685512523614</v>
      </c>
      <c r="B131" s="28">
        <v>19361.685512523614</v>
      </c>
      <c r="E131" s="28">
        <f t="shared" si="1"/>
        <v>0</v>
      </c>
    </row>
    <row r="132" spans="1:5" ht="15">
      <c r="A132" s="28">
        <f>'Loan Amortization Schedule'!H147</f>
        <v>19052.41551864439</v>
      </c>
      <c r="B132" s="28">
        <v>19052.41551864439</v>
      </c>
      <c r="E132" s="28">
        <f aca="true" t="shared" si="2" ref="E132:E182">IF((C132&gt;200000),60000,(C132*0.3))</f>
        <v>0</v>
      </c>
    </row>
    <row r="133" spans="1:5" ht="15">
      <c r="A133" s="28">
        <f>'Loan Amortization Schedule'!H148</f>
        <v>18740.954862308517</v>
      </c>
      <c r="B133" s="28">
        <v>18740.954862308517</v>
      </c>
      <c r="E133" s="28">
        <f t="shared" si="2"/>
        <v>0</v>
      </c>
    </row>
    <row r="134" spans="1:5" ht="15">
      <c r="A134" s="28">
        <f>'Loan Amortization Schedule'!H149</f>
        <v>18427.2880263236</v>
      </c>
      <c r="B134" s="28">
        <v>18427.2880263236</v>
      </c>
      <c r="E134" s="28">
        <f t="shared" si="2"/>
        <v>0</v>
      </c>
    </row>
    <row r="135" spans="1:5" ht="15">
      <c r="A135" s="28">
        <f>'Loan Amortization Schedule'!H150</f>
        <v>18111.399383583794</v>
      </c>
      <c r="B135" s="28">
        <v>18111.399383583794</v>
      </c>
      <c r="C135" s="28">
        <f>SUM(A135:A146)</f>
        <v>195836.7263489947</v>
      </c>
      <c r="E135" s="28">
        <f t="shared" si="2"/>
        <v>58751.01790469841</v>
      </c>
    </row>
    <row r="136" spans="1:5" ht="15">
      <c r="A136" s="28">
        <f>'Loan Amortization Schedule'!H151</f>
        <v>17793.27319629124</v>
      </c>
      <c r="B136" s="28">
        <v>17793.27319629124</v>
      </c>
      <c r="E136" s="28">
        <f t="shared" si="2"/>
        <v>0</v>
      </c>
    </row>
    <row r="137" spans="1:5" ht="15">
      <c r="A137" s="28">
        <f>'Loan Amortization Schedule'!H152</f>
        <v>17472.893615172037</v>
      </c>
      <c r="B137" s="28">
        <v>17472.893615172037</v>
      </c>
      <c r="E137" s="28">
        <f t="shared" si="2"/>
        <v>0</v>
      </c>
    </row>
    <row r="138" spans="1:5" ht="15">
      <c r="A138" s="28">
        <f>'Loan Amortization Schedule'!H153</f>
        <v>17150.24467868657</v>
      </c>
      <c r="B138" s="28">
        <v>17150.24467868657</v>
      </c>
      <c r="E138" s="28">
        <f t="shared" si="2"/>
        <v>0</v>
      </c>
    </row>
    <row r="139" spans="1:5" ht="15">
      <c r="A139" s="28">
        <f>'Loan Amortization Schedule'!H154</f>
        <v>16825.31031223433</v>
      </c>
      <c r="B139" s="28">
        <v>16825.31031223433</v>
      </c>
      <c r="E139" s="28">
        <f t="shared" si="2"/>
        <v>0</v>
      </c>
    </row>
    <row r="140" spans="1:5" ht="15">
      <c r="A140" s="28">
        <f>'Loan Amortization Schedule'!H155</f>
        <v>16498.074327353057</v>
      </c>
      <c r="B140" s="28">
        <v>16498.074327353057</v>
      </c>
      <c r="E140" s="28">
        <f t="shared" si="2"/>
        <v>0</v>
      </c>
    </row>
    <row r="141" spans="1:5" ht="15">
      <c r="A141" s="28">
        <f>'Loan Amortization Schedule'!H156</f>
        <v>16168.520420912204</v>
      </c>
      <c r="B141" s="28">
        <v>16168.520420912204</v>
      </c>
      <c r="E141" s="28">
        <f t="shared" si="2"/>
        <v>0</v>
      </c>
    </row>
    <row r="142" spans="1:5" ht="15">
      <c r="A142" s="28">
        <f>'Loan Amortization Schedule'!H157</f>
        <v>15836.632174300734</v>
      </c>
      <c r="B142" s="28">
        <v>15836.632174300734</v>
      </c>
      <c r="E142" s="28">
        <f t="shared" si="2"/>
        <v>0</v>
      </c>
    </row>
    <row r="143" spans="1:5" ht="15">
      <c r="A143" s="28">
        <f>'Loan Amortization Schedule'!H158</f>
        <v>15502.393052609094</v>
      </c>
      <c r="B143" s="28">
        <v>15502.393052609094</v>
      </c>
      <c r="E143" s="28">
        <f t="shared" si="2"/>
        <v>0</v>
      </c>
    </row>
    <row r="144" spans="1:5" ht="15">
      <c r="A144" s="28">
        <f>'Loan Amortization Schedule'!H159</f>
        <v>15165.78640380547</v>
      </c>
      <c r="B144" s="28">
        <v>15165.78640380547</v>
      </c>
      <c r="E144" s="28">
        <f t="shared" si="2"/>
        <v>0</v>
      </c>
    </row>
    <row r="145" spans="1:5" ht="15">
      <c r="A145" s="28">
        <f>'Loan Amortization Schedule'!H160</f>
        <v>14826.795457906157</v>
      </c>
      <c r="B145" s="28">
        <v>14826.795457906157</v>
      </c>
      <c r="E145" s="28">
        <f t="shared" si="2"/>
        <v>0</v>
      </c>
    </row>
    <row r="146" spans="1:5" ht="15">
      <c r="A146" s="28">
        <f>'Loan Amortization Schedule'!H161</f>
        <v>14485.403326140056</v>
      </c>
      <c r="B146" s="28">
        <v>14485.403326140056</v>
      </c>
      <c r="E146" s="28">
        <f t="shared" si="2"/>
        <v>0</v>
      </c>
    </row>
    <row r="147" spans="1:5" ht="15">
      <c r="A147" s="28">
        <f>'Loan Amortization Schedule'!H162</f>
        <v>14141.59300010728</v>
      </c>
      <c r="B147" s="28">
        <v>14141.59300010728</v>
      </c>
      <c r="C147" s="28">
        <f>SUM(A147:A158)</f>
        <v>146298.63941433284</v>
      </c>
      <c r="E147" s="28">
        <f t="shared" si="2"/>
        <v>43889.59182429985</v>
      </c>
    </row>
    <row r="148" spans="1:5" ht="15">
      <c r="A148" s="28">
        <f>'Loan Amortization Schedule'!H163</f>
        <v>13795.34735093177</v>
      </c>
      <c r="B148" s="28">
        <v>13795.34735093177</v>
      </c>
      <c r="E148" s="28">
        <f t="shared" si="2"/>
        <v>0</v>
      </c>
    </row>
    <row r="149" spans="1:5" ht="15">
      <c r="A149" s="28">
        <f>'Loan Amortization Schedule'!H164</f>
        <v>13446.649128407933</v>
      </c>
      <c r="B149" s="28">
        <v>13446.649128407933</v>
      </c>
      <c r="E149" s="28">
        <f t="shared" si="2"/>
        <v>0</v>
      </c>
    </row>
    <row r="150" spans="1:5" ht="15">
      <c r="A150" s="28">
        <f>'Loan Amortization Schedule'!H165</f>
        <v>13095.48096014122</v>
      </c>
      <c r="B150" s="28">
        <v>13095.48096014122</v>
      </c>
      <c r="E150" s="28">
        <f t="shared" si="2"/>
        <v>0</v>
      </c>
    </row>
    <row r="151" spans="1:5" ht="15">
      <c r="A151" s="28">
        <f>'Loan Amortization Schedule'!H166</f>
        <v>12741.825350682617</v>
      </c>
      <c r="B151" s="28">
        <v>12741.825350682617</v>
      </c>
      <c r="E151" s="28">
        <f t="shared" si="2"/>
        <v>0</v>
      </c>
    </row>
    <row r="152" spans="1:5" ht="15">
      <c r="A152" s="28">
        <f>'Loan Amortization Schedule'!H167</f>
        <v>12385.664680657019</v>
      </c>
      <c r="B152" s="28">
        <v>12385.664680657019</v>
      </c>
      <c r="E152" s="28">
        <f t="shared" si="2"/>
        <v>0</v>
      </c>
    </row>
    <row r="153" spans="1:5" ht="15">
      <c r="A153" s="28">
        <f>'Loan Amortization Schedule'!H168</f>
        <v>12026.981205885402</v>
      </c>
      <c r="B153" s="28">
        <v>12026.981205885402</v>
      </c>
      <c r="E153" s="28">
        <f t="shared" si="2"/>
        <v>0</v>
      </c>
    </row>
    <row r="154" spans="1:5" ht="15">
      <c r="A154" s="28">
        <f>'Loan Amortization Schedule'!H169</f>
        <v>11665.757056500823</v>
      </c>
      <c r="B154" s="28">
        <v>11665.757056500823</v>
      </c>
      <c r="E154" s="28">
        <f t="shared" si="2"/>
        <v>0</v>
      </c>
    </row>
    <row r="155" spans="1:5" ht="15">
      <c r="A155" s="28">
        <f>'Loan Amortization Schedule'!H170</f>
        <v>11301.9742360581</v>
      </c>
      <c r="B155" s="28">
        <v>11301.9742360581</v>
      </c>
      <c r="E155" s="28">
        <f t="shared" si="2"/>
        <v>0</v>
      </c>
    </row>
    <row r="156" spans="1:5" ht="15">
      <c r="A156" s="28">
        <f>'Loan Amortization Schedule'!H171</f>
        <v>10935.614620637243</v>
      </c>
      <c r="B156" s="28">
        <v>10935.614620637243</v>
      </c>
      <c r="E156" s="28">
        <f t="shared" si="2"/>
        <v>0</v>
      </c>
    </row>
    <row r="157" spans="1:5" ht="15">
      <c r="A157" s="28">
        <f>'Loan Amortization Schedule'!H172</f>
        <v>10566.659957940486</v>
      </c>
      <c r="B157" s="28">
        <v>10566.659957940486</v>
      </c>
      <c r="E157" s="28">
        <f t="shared" si="2"/>
        <v>0</v>
      </c>
    </row>
    <row r="158" spans="1:5" ht="15">
      <c r="A158" s="28">
        <f>'Loan Amortization Schedule'!H173</f>
        <v>10195.091866382963</v>
      </c>
      <c r="B158" s="28">
        <v>10195.091866382963</v>
      </c>
      <c r="E158" s="28">
        <f t="shared" si="2"/>
        <v>0</v>
      </c>
    </row>
    <row r="159" spans="1:5" ht="15">
      <c r="A159" s="28">
        <f>'Loan Amortization Schedule'!H174</f>
        <v>9820.891834176908</v>
      </c>
      <c r="B159" s="28">
        <v>9820.891834176908</v>
      </c>
      <c r="C159" s="28">
        <f>SUM(A159:A170)</f>
        <v>92381.83609932811</v>
      </c>
      <c r="E159" s="28">
        <f t="shared" si="2"/>
        <v>27714.55082979843</v>
      </c>
    </row>
    <row r="160" spans="1:5" ht="15">
      <c r="A160" s="28">
        <f>'Loan Amortization Schedule'!H175</f>
        <v>9444.041218409391</v>
      </c>
      <c r="B160" s="28">
        <v>9444.041218409391</v>
      </c>
      <c r="E160" s="28">
        <f t="shared" si="2"/>
        <v>0</v>
      </c>
    </row>
    <row r="161" spans="1:5" ht="15">
      <c r="A161" s="28">
        <f>'Loan Amortization Schedule'!H176</f>
        <v>9064.52124411352</v>
      </c>
      <c r="B161" s="28">
        <v>9064.52124411352</v>
      </c>
      <c r="E161" s="28">
        <f t="shared" si="2"/>
        <v>0</v>
      </c>
    </row>
    <row r="162" spans="1:5" ht="15">
      <c r="A162" s="28">
        <f>'Loan Amortization Schedule'!H177</f>
        <v>8682.313003333056</v>
      </c>
      <c r="B162" s="28">
        <v>8682.313003333056</v>
      </c>
      <c r="E162" s="28">
        <f t="shared" si="2"/>
        <v>0</v>
      </c>
    </row>
    <row r="163" spans="1:5" ht="15">
      <c r="A163" s="28">
        <f>'Loan Amortization Schedule'!H178</f>
        <v>8297.397454180396</v>
      </c>
      <c r="B163" s="28">
        <v>8297.397454180396</v>
      </c>
      <c r="E163" s="28">
        <f t="shared" si="2"/>
        <v>0</v>
      </c>
    </row>
    <row r="164" spans="1:5" ht="15">
      <c r="A164" s="28">
        <f>'Loan Amortization Schedule'!H179</f>
        <v>7909.755419887905</v>
      </c>
      <c r="B164" s="28">
        <v>7909.755419887905</v>
      </c>
      <c r="E164" s="28">
        <f t="shared" si="2"/>
        <v>0</v>
      </c>
    </row>
    <row r="165" spans="1:5" ht="15">
      <c r="A165" s="28">
        <f>'Loan Amortization Schedule'!H180</f>
        <v>7519.367587852509</v>
      </c>
      <c r="B165" s="28">
        <v>7519.367587852509</v>
      </c>
      <c r="E165" s="28">
        <f t="shared" si="2"/>
        <v>0</v>
      </c>
    </row>
    <row r="166" spans="1:5" ht="15">
      <c r="A166" s="28">
        <f>'Loan Amortization Schedule'!H181</f>
        <v>7126.214508673529</v>
      </c>
      <c r="B166" s="28">
        <v>7126.214508673529</v>
      </c>
      <c r="E166" s="28">
        <f t="shared" si="2"/>
        <v>0</v>
      </c>
    </row>
    <row r="167" spans="1:5" ht="15">
      <c r="A167" s="28">
        <f>'Loan Amortization Schedule'!H182</f>
        <v>6730.276595183696</v>
      </c>
      <c r="B167" s="28">
        <v>6730.276595183696</v>
      </c>
      <c r="E167" s="28">
        <f t="shared" si="2"/>
        <v>0</v>
      </c>
    </row>
    <row r="168" spans="1:5" ht="15">
      <c r="A168" s="28">
        <f>'Loan Amortization Schedule'!H183</f>
        <v>6331.534121473313</v>
      </c>
      <c r="B168" s="28">
        <v>6331.534121473313</v>
      </c>
      <c r="E168" s="28">
        <f t="shared" si="2"/>
        <v>0</v>
      </c>
    </row>
    <row r="169" spans="1:5" ht="15">
      <c r="A169" s="28">
        <f>'Loan Amortization Schedule'!H184</f>
        <v>5929.967221907479</v>
      </c>
      <c r="B169" s="28">
        <v>5929.967221907479</v>
      </c>
      <c r="E169" s="28">
        <f t="shared" si="2"/>
        <v>0</v>
      </c>
    </row>
    <row r="170" spans="1:5" ht="15">
      <c r="A170" s="28">
        <f>'Loan Amortization Schedule'!H185</f>
        <v>5525.555890136388</v>
      </c>
      <c r="B170" s="28">
        <v>5525.555890136388</v>
      </c>
      <c r="E170" s="28">
        <f t="shared" si="2"/>
        <v>0</v>
      </c>
    </row>
    <row r="171" spans="1:5" ht="15">
      <c r="A171" s="28">
        <f>'Loan Amortization Schedule'!H186</f>
        <v>5118.279978098585</v>
      </c>
      <c r="B171" s="28">
        <v>5118.279978098585</v>
      </c>
      <c r="C171" s="28">
        <f>SUM(A171:A182)</f>
        <v>33699.27769647504</v>
      </c>
      <c r="E171" s="28">
        <f t="shared" si="2"/>
        <v>10109.783308942511</v>
      </c>
    </row>
    <row r="172" spans="1:5" ht="15">
      <c r="A172" s="28">
        <f>'Loan Amortization Schedule'!H187</f>
        <v>4708.1191950171815</v>
      </c>
      <c r="B172" s="28">
        <v>4708.1191950171815</v>
      </c>
      <c r="E172" s="28">
        <f t="shared" si="2"/>
        <v>0</v>
      </c>
    </row>
    <row r="173" spans="1:5" ht="15">
      <c r="A173" s="28">
        <f>'Loan Amortization Schedule'!H188</f>
        <v>4295.05310638895</v>
      </c>
      <c r="B173" s="28">
        <v>4295.05310638895</v>
      </c>
      <c r="E173" s="28">
        <f t="shared" si="2"/>
        <v>0</v>
      </c>
    </row>
    <row r="174" spans="1:5" ht="15">
      <c r="A174" s="28">
        <f>'Loan Amortization Schedule'!H189</f>
        <v>3879.06113296627</v>
      </c>
      <c r="B174" s="28">
        <v>3879.06113296627</v>
      </c>
      <c r="E174" s="28">
        <f t="shared" si="2"/>
        <v>0</v>
      </c>
    </row>
    <row r="175" spans="1:5" ht="15">
      <c r="A175" s="28">
        <f>'Loan Amortization Schedule'!H190</f>
        <v>3460.122549731846</v>
      </c>
      <c r="B175" s="28">
        <v>3460.122549731846</v>
      </c>
      <c r="E175" s="28">
        <f t="shared" si="2"/>
        <v>0</v>
      </c>
    </row>
    <row r="176" spans="1:5" ht="15">
      <c r="A176" s="28">
        <f>'Loan Amortization Schedule'!H191</f>
        <v>3038.2164848661773</v>
      </c>
      <c r="B176" s="28">
        <v>3038.2164848661773</v>
      </c>
      <c r="E176" s="28">
        <f t="shared" si="2"/>
        <v>0</v>
      </c>
    </row>
    <row r="177" spans="1:5" ht="15">
      <c r="A177" s="28">
        <f>'Loan Amortization Schedule'!H192</f>
        <v>2613.3219187077107</v>
      </c>
      <c r="B177" s="28">
        <v>2613.3219187077107</v>
      </c>
      <c r="E177" s="28">
        <f t="shared" si="2"/>
        <v>0</v>
      </c>
    </row>
    <row r="178" spans="1:5" ht="15">
      <c r="A178" s="28">
        <f>'Loan Amortization Schedule'!H193</f>
        <v>2185.4176827056212</v>
      </c>
      <c r="B178" s="28">
        <v>2185.4176827056212</v>
      </c>
      <c r="E178" s="28">
        <f t="shared" si="2"/>
        <v>0</v>
      </c>
    </row>
    <row r="179" spans="1:5" ht="15">
      <c r="A179" s="28">
        <f>'Loan Amortization Schedule'!H194</f>
        <v>1754.4824583651841</v>
      </c>
      <c r="B179" s="28">
        <v>1754.4824583651841</v>
      </c>
      <c r="E179" s="28">
        <f t="shared" si="2"/>
        <v>0</v>
      </c>
    </row>
    <row r="180" spans="1:5" ht="15">
      <c r="A180" s="28">
        <f>'Loan Amortization Schedule'!H195</f>
        <v>1320.4947761856683</v>
      </c>
      <c r="B180" s="28">
        <v>1320.4947761856683</v>
      </c>
      <c r="E180" s="28">
        <f t="shared" si="2"/>
        <v>0</v>
      </c>
    </row>
    <row r="181" spans="1:5" ht="15">
      <c r="A181" s="28">
        <f>'Loan Amortization Schedule'!H196</f>
        <v>883.4330145907146</v>
      </c>
      <c r="B181" s="28">
        <v>883.4330145907146</v>
      </c>
      <c r="E181" s="28">
        <f t="shared" si="2"/>
        <v>0</v>
      </c>
    </row>
    <row r="182" spans="1:5" ht="15">
      <c r="A182" s="28">
        <f>'Loan Amortization Schedule'!H197</f>
        <v>443.27539885112986</v>
      </c>
      <c r="B182" s="28">
        <v>443.27539885112986</v>
      </c>
      <c r="E182" s="28">
        <f t="shared" si="2"/>
        <v>0</v>
      </c>
    </row>
    <row r="183" spans="1:5" ht="15">
      <c r="A183" s="28">
        <f>'Loan Amortization Schedule'!H198</f>
        <v>0</v>
      </c>
      <c r="C183" s="28">
        <f>SUM(A183:A194)</f>
        <v>0</v>
      </c>
      <c r="E183" s="28">
        <f>IF((C183&gt;200000),60000,(C183*0.3))</f>
        <v>0</v>
      </c>
    </row>
    <row r="184" spans="1:5" ht="15">
      <c r="A184" s="28">
        <f>'Loan Amortization Schedule'!H199</f>
        <v>0</v>
      </c>
      <c r="E184" s="28">
        <f aca="true" t="shared" si="3" ref="E184:E247">IF((C184&gt;200000),60000,(C184*0.3))</f>
        <v>0</v>
      </c>
    </row>
    <row r="185" spans="1:5" ht="15">
      <c r="A185" s="28">
        <f>'Loan Amortization Schedule'!H200</f>
        <v>0</v>
      </c>
      <c r="E185" s="28">
        <f t="shared" si="3"/>
        <v>0</v>
      </c>
    </row>
    <row r="186" spans="1:5" ht="15">
      <c r="A186" s="28">
        <f>'Loan Amortization Schedule'!H201</f>
        <v>0</v>
      </c>
      <c r="E186" s="28">
        <f t="shared" si="3"/>
        <v>0</v>
      </c>
    </row>
    <row r="187" spans="1:5" ht="15">
      <c r="A187" s="28">
        <f>'Loan Amortization Schedule'!H202</f>
        <v>0</v>
      </c>
      <c r="E187" s="28">
        <f t="shared" si="3"/>
        <v>0</v>
      </c>
    </row>
    <row r="188" spans="1:5" ht="15">
      <c r="A188" s="28">
        <f>'Loan Amortization Schedule'!H203</f>
        <v>0</v>
      </c>
      <c r="E188" s="28">
        <f t="shared" si="3"/>
        <v>0</v>
      </c>
    </row>
    <row r="189" spans="1:5" ht="15">
      <c r="A189" s="28">
        <f>'Loan Amortization Schedule'!H204</f>
        <v>0</v>
      </c>
      <c r="E189" s="28">
        <f t="shared" si="3"/>
        <v>0</v>
      </c>
    </row>
    <row r="190" spans="1:5" ht="15">
      <c r="A190" s="28">
        <f>'Loan Amortization Schedule'!H205</f>
        <v>0</v>
      </c>
      <c r="E190" s="28">
        <f t="shared" si="3"/>
        <v>0</v>
      </c>
    </row>
    <row r="191" spans="1:5" ht="15">
      <c r="A191" s="28">
        <f>'Loan Amortization Schedule'!H206</f>
        <v>0</v>
      </c>
      <c r="E191" s="28">
        <f t="shared" si="3"/>
        <v>0</v>
      </c>
    </row>
    <row r="192" spans="1:5" ht="15">
      <c r="A192" s="28">
        <f>'Loan Amortization Schedule'!H207</f>
        <v>0</v>
      </c>
      <c r="E192" s="28">
        <f t="shared" si="3"/>
        <v>0</v>
      </c>
    </row>
    <row r="193" spans="1:5" ht="15">
      <c r="A193" s="28">
        <f>'Loan Amortization Schedule'!H208</f>
        <v>0</v>
      </c>
      <c r="E193" s="28">
        <f t="shared" si="3"/>
        <v>0</v>
      </c>
    </row>
    <row r="194" spans="1:5" ht="15">
      <c r="A194" s="28">
        <f>'Loan Amortization Schedule'!H209</f>
        <v>0</v>
      </c>
      <c r="E194" s="28">
        <f t="shared" si="3"/>
        <v>0</v>
      </c>
    </row>
    <row r="195" spans="1:5" ht="15">
      <c r="A195" s="28">
        <f>'Loan Amortization Schedule'!H210</f>
        <v>0</v>
      </c>
      <c r="C195" s="28">
        <f>SUM(A195:A206)</f>
        <v>0</v>
      </c>
      <c r="E195" s="28">
        <f t="shared" si="3"/>
        <v>0</v>
      </c>
    </row>
    <row r="196" spans="1:5" ht="15">
      <c r="A196" s="28">
        <f>'Loan Amortization Schedule'!H211</f>
        <v>0</v>
      </c>
      <c r="E196" s="28">
        <f t="shared" si="3"/>
        <v>0</v>
      </c>
    </row>
    <row r="197" spans="1:5" ht="15">
      <c r="A197" s="28">
        <f>'Loan Amortization Schedule'!H212</f>
        <v>0</v>
      </c>
      <c r="E197" s="28">
        <f t="shared" si="3"/>
        <v>0</v>
      </c>
    </row>
    <row r="198" spans="1:5" ht="15">
      <c r="A198" s="28">
        <f>'Loan Amortization Schedule'!H213</f>
        <v>0</v>
      </c>
      <c r="E198" s="28">
        <f t="shared" si="3"/>
        <v>0</v>
      </c>
    </row>
    <row r="199" spans="1:5" ht="15">
      <c r="A199" s="28">
        <f>'Loan Amortization Schedule'!H214</f>
        <v>0</v>
      </c>
      <c r="E199" s="28">
        <f t="shared" si="3"/>
        <v>0</v>
      </c>
    </row>
    <row r="200" spans="1:5" ht="15">
      <c r="A200" s="28">
        <f>'Loan Amortization Schedule'!H215</f>
        <v>0</v>
      </c>
      <c r="E200" s="28">
        <f t="shared" si="3"/>
        <v>0</v>
      </c>
    </row>
    <row r="201" spans="1:5" ht="15">
      <c r="A201" s="28">
        <f>'Loan Amortization Schedule'!H216</f>
        <v>0</v>
      </c>
      <c r="E201" s="28">
        <f t="shared" si="3"/>
        <v>0</v>
      </c>
    </row>
    <row r="202" spans="1:5" ht="15">
      <c r="A202" s="28">
        <f>'Loan Amortization Schedule'!H217</f>
        <v>0</v>
      </c>
      <c r="E202" s="28">
        <f t="shared" si="3"/>
        <v>0</v>
      </c>
    </row>
    <row r="203" spans="1:5" ht="15">
      <c r="A203" s="28">
        <f>'Loan Amortization Schedule'!H218</f>
        <v>0</v>
      </c>
      <c r="E203" s="28">
        <f t="shared" si="3"/>
        <v>0</v>
      </c>
    </row>
    <row r="204" spans="1:5" ht="15">
      <c r="A204" s="28">
        <f>'Loan Amortization Schedule'!H219</f>
        <v>0</v>
      </c>
      <c r="E204" s="28">
        <f t="shared" si="3"/>
        <v>0</v>
      </c>
    </row>
    <row r="205" spans="1:5" ht="15">
      <c r="A205" s="28">
        <f>'Loan Amortization Schedule'!H220</f>
        <v>0</v>
      </c>
      <c r="E205" s="28">
        <f t="shared" si="3"/>
        <v>0</v>
      </c>
    </row>
    <row r="206" spans="1:5" ht="15">
      <c r="A206" s="28">
        <f>'Loan Amortization Schedule'!H221</f>
        <v>0</v>
      </c>
      <c r="E206" s="28">
        <f t="shared" si="3"/>
        <v>0</v>
      </c>
    </row>
    <row r="207" spans="1:5" ht="15">
      <c r="A207" s="28">
        <f>'Loan Amortization Schedule'!H222</f>
        <v>0</v>
      </c>
      <c r="C207" s="28">
        <f>SUM(A207:A218)</f>
        <v>0</v>
      </c>
      <c r="E207" s="28">
        <f t="shared" si="3"/>
        <v>0</v>
      </c>
    </row>
    <row r="208" spans="1:5" ht="15">
      <c r="A208" s="28">
        <f>'Loan Amortization Schedule'!H223</f>
        <v>0</v>
      </c>
      <c r="E208" s="28">
        <f t="shared" si="3"/>
        <v>0</v>
      </c>
    </row>
    <row r="209" spans="1:5" ht="15">
      <c r="A209" s="28">
        <f>'Loan Amortization Schedule'!H224</f>
        <v>0</v>
      </c>
      <c r="E209" s="28">
        <f t="shared" si="3"/>
        <v>0</v>
      </c>
    </row>
    <row r="210" spans="1:5" ht="15">
      <c r="A210" s="28">
        <f>'Loan Amortization Schedule'!H225</f>
        <v>0</v>
      </c>
      <c r="E210" s="28">
        <f t="shared" si="3"/>
        <v>0</v>
      </c>
    </row>
    <row r="211" spans="1:5" ht="15">
      <c r="A211" s="28">
        <f>'Loan Amortization Schedule'!H226</f>
        <v>0</v>
      </c>
      <c r="E211" s="28">
        <f t="shared" si="3"/>
        <v>0</v>
      </c>
    </row>
    <row r="212" spans="1:5" ht="15">
      <c r="A212" s="28">
        <f>'Loan Amortization Schedule'!H227</f>
        <v>0</v>
      </c>
      <c r="E212" s="28">
        <f t="shared" si="3"/>
        <v>0</v>
      </c>
    </row>
    <row r="213" spans="1:5" ht="15">
      <c r="A213" s="28">
        <f>'Loan Amortization Schedule'!H228</f>
        <v>0</v>
      </c>
      <c r="E213" s="28">
        <f t="shared" si="3"/>
        <v>0</v>
      </c>
    </row>
    <row r="214" spans="1:5" ht="15">
      <c r="A214" s="28">
        <f>'Loan Amortization Schedule'!H229</f>
        <v>0</v>
      </c>
      <c r="E214" s="28">
        <f t="shared" si="3"/>
        <v>0</v>
      </c>
    </row>
    <row r="215" spans="1:5" ht="15">
      <c r="A215" s="28">
        <f>'Loan Amortization Schedule'!H230</f>
        <v>0</v>
      </c>
      <c r="E215" s="28">
        <f t="shared" si="3"/>
        <v>0</v>
      </c>
    </row>
    <row r="216" spans="1:5" ht="15">
      <c r="A216" s="28">
        <f>'Loan Amortization Schedule'!H231</f>
        <v>0</v>
      </c>
      <c r="E216" s="28">
        <f t="shared" si="3"/>
        <v>0</v>
      </c>
    </row>
    <row r="217" spans="1:5" ht="15">
      <c r="A217" s="28">
        <f>'Loan Amortization Schedule'!H232</f>
        <v>0</v>
      </c>
      <c r="E217" s="28">
        <f t="shared" si="3"/>
        <v>0</v>
      </c>
    </row>
    <row r="218" spans="1:5" ht="15">
      <c r="A218" s="28">
        <f>'Loan Amortization Schedule'!H233</f>
        <v>0</v>
      </c>
      <c r="E218" s="28">
        <f t="shared" si="3"/>
        <v>0</v>
      </c>
    </row>
    <row r="219" spans="1:5" ht="15">
      <c r="A219" s="28">
        <f>'Loan Amortization Schedule'!H234</f>
        <v>0</v>
      </c>
      <c r="C219" s="28">
        <f>SUM(A219:A230)</f>
        <v>0</v>
      </c>
      <c r="E219" s="28">
        <f t="shared" si="3"/>
        <v>0</v>
      </c>
    </row>
    <row r="220" spans="1:5" ht="15">
      <c r="A220" s="28">
        <f>'Loan Amortization Schedule'!H235</f>
        <v>0</v>
      </c>
      <c r="E220" s="28">
        <f t="shared" si="3"/>
        <v>0</v>
      </c>
    </row>
    <row r="221" spans="1:5" ht="15">
      <c r="A221" s="28">
        <f>'Loan Amortization Schedule'!H236</f>
        <v>0</v>
      </c>
      <c r="E221" s="28">
        <f t="shared" si="3"/>
        <v>0</v>
      </c>
    </row>
    <row r="222" spans="1:5" ht="15">
      <c r="A222" s="28">
        <f>'Loan Amortization Schedule'!H237</f>
        <v>0</v>
      </c>
      <c r="E222" s="28">
        <f t="shared" si="3"/>
        <v>0</v>
      </c>
    </row>
    <row r="223" spans="1:5" ht="15">
      <c r="A223" s="28">
        <f>'Loan Amortization Schedule'!H238</f>
        <v>0</v>
      </c>
      <c r="E223" s="28">
        <f t="shared" si="3"/>
        <v>0</v>
      </c>
    </row>
    <row r="224" spans="1:5" ht="15">
      <c r="A224" s="28">
        <f>'Loan Amortization Schedule'!H239</f>
        <v>0</v>
      </c>
      <c r="E224" s="28">
        <f t="shared" si="3"/>
        <v>0</v>
      </c>
    </row>
    <row r="225" spans="1:5" ht="15">
      <c r="A225" s="28">
        <f>'Loan Amortization Schedule'!H240</f>
        <v>0</v>
      </c>
      <c r="E225" s="28">
        <f t="shared" si="3"/>
        <v>0</v>
      </c>
    </row>
    <row r="226" spans="1:5" ht="15">
      <c r="A226" s="28">
        <f>'Loan Amortization Schedule'!H241</f>
        <v>0</v>
      </c>
      <c r="E226" s="28">
        <f t="shared" si="3"/>
        <v>0</v>
      </c>
    </row>
    <row r="227" spans="1:5" ht="15">
      <c r="A227" s="28">
        <f>'Loan Amortization Schedule'!H242</f>
        <v>0</v>
      </c>
      <c r="E227" s="28">
        <f t="shared" si="3"/>
        <v>0</v>
      </c>
    </row>
    <row r="228" spans="1:5" ht="15">
      <c r="A228" s="28">
        <f>'Loan Amortization Schedule'!H243</f>
        <v>0</v>
      </c>
      <c r="E228" s="28">
        <f t="shared" si="3"/>
        <v>0</v>
      </c>
    </row>
    <row r="229" spans="1:5" ht="15">
      <c r="A229" s="28">
        <f>'Loan Amortization Schedule'!H244</f>
        <v>0</v>
      </c>
      <c r="E229" s="28">
        <f t="shared" si="3"/>
        <v>0</v>
      </c>
    </row>
    <row r="230" spans="1:5" ht="15">
      <c r="A230" s="28">
        <f>'Loan Amortization Schedule'!H245</f>
        <v>0</v>
      </c>
      <c r="E230" s="28">
        <f t="shared" si="3"/>
        <v>0</v>
      </c>
    </row>
    <row r="231" spans="1:5" ht="15">
      <c r="A231" s="28">
        <f>'Loan Amortization Schedule'!H246</f>
        <v>0</v>
      </c>
      <c r="C231" s="28">
        <f>SUM(A231:A242)</f>
        <v>0</v>
      </c>
      <c r="E231" s="28">
        <f t="shared" si="3"/>
        <v>0</v>
      </c>
    </row>
    <row r="232" spans="1:5" ht="15">
      <c r="A232" s="28">
        <f>'Loan Amortization Schedule'!H247</f>
        <v>0</v>
      </c>
      <c r="E232" s="28">
        <f t="shared" si="3"/>
        <v>0</v>
      </c>
    </row>
    <row r="233" spans="1:5" ht="15">
      <c r="A233" s="28">
        <f>'Loan Amortization Schedule'!H248</f>
        <v>0</v>
      </c>
      <c r="E233" s="28">
        <f t="shared" si="3"/>
        <v>0</v>
      </c>
    </row>
    <row r="234" spans="1:5" ht="15">
      <c r="A234" s="28">
        <f>'Loan Amortization Schedule'!H249</f>
        <v>0</v>
      </c>
      <c r="E234" s="28">
        <f t="shared" si="3"/>
        <v>0</v>
      </c>
    </row>
    <row r="235" spans="1:5" ht="15">
      <c r="A235" s="28">
        <f>'Loan Amortization Schedule'!H250</f>
        <v>0</v>
      </c>
      <c r="E235" s="28">
        <f t="shared" si="3"/>
        <v>0</v>
      </c>
    </row>
    <row r="236" spans="1:5" ht="15">
      <c r="A236" s="28">
        <f>'Loan Amortization Schedule'!H251</f>
        <v>0</v>
      </c>
      <c r="E236" s="28">
        <f t="shared" si="3"/>
        <v>0</v>
      </c>
    </row>
    <row r="237" spans="1:5" ht="15">
      <c r="A237" s="28">
        <f>'Loan Amortization Schedule'!H252</f>
        <v>0</v>
      </c>
      <c r="E237" s="28">
        <f t="shared" si="3"/>
        <v>0</v>
      </c>
    </row>
    <row r="238" spans="1:5" ht="15">
      <c r="A238" s="28">
        <f>'Loan Amortization Schedule'!H253</f>
        <v>0</v>
      </c>
      <c r="E238" s="28">
        <f t="shared" si="3"/>
        <v>0</v>
      </c>
    </row>
    <row r="239" spans="1:5" ht="15">
      <c r="A239" s="28">
        <f>'Loan Amortization Schedule'!H254</f>
        <v>0</v>
      </c>
      <c r="E239" s="28">
        <f t="shared" si="3"/>
        <v>0</v>
      </c>
    </row>
    <row r="240" spans="1:5" ht="15">
      <c r="A240" s="28">
        <f>'Loan Amortization Schedule'!H255</f>
        <v>0</v>
      </c>
      <c r="E240" s="28">
        <f t="shared" si="3"/>
        <v>0</v>
      </c>
    </row>
    <row r="241" spans="1:5" ht="15">
      <c r="A241" s="28">
        <f>'Loan Amortization Schedule'!H256</f>
        <v>0</v>
      </c>
      <c r="E241" s="28">
        <f t="shared" si="3"/>
        <v>0</v>
      </c>
    </row>
    <row r="242" spans="1:5" ht="15">
      <c r="A242" s="28">
        <f>'Loan Amortization Schedule'!H257</f>
        <v>0</v>
      </c>
      <c r="E242" s="28">
        <f t="shared" si="3"/>
        <v>0</v>
      </c>
    </row>
    <row r="243" spans="1:5" ht="15">
      <c r="A243" s="28">
        <f>'Loan Amortization Schedule'!H258</f>
        <v>0</v>
      </c>
      <c r="C243" s="28">
        <f>SUM(A243:A254)</f>
        <v>0</v>
      </c>
      <c r="E243" s="28">
        <f t="shared" si="3"/>
        <v>0</v>
      </c>
    </row>
    <row r="244" spans="1:5" ht="15">
      <c r="A244" s="28">
        <f>'Loan Amortization Schedule'!H259</f>
        <v>0</v>
      </c>
      <c r="E244" s="28">
        <f t="shared" si="3"/>
        <v>0</v>
      </c>
    </row>
    <row r="245" spans="1:5" ht="15">
      <c r="A245" s="28">
        <f>'Loan Amortization Schedule'!H260</f>
        <v>0</v>
      </c>
      <c r="E245" s="28">
        <f t="shared" si="3"/>
        <v>0</v>
      </c>
    </row>
    <row r="246" spans="1:5" ht="15">
      <c r="A246" s="28">
        <f>'Loan Amortization Schedule'!H261</f>
        <v>0</v>
      </c>
      <c r="E246" s="28">
        <f t="shared" si="3"/>
        <v>0</v>
      </c>
    </row>
    <row r="247" spans="1:5" ht="15">
      <c r="A247" s="28">
        <f>'Loan Amortization Schedule'!H262</f>
        <v>0</v>
      </c>
      <c r="E247" s="28">
        <f t="shared" si="3"/>
        <v>0</v>
      </c>
    </row>
    <row r="248" spans="1:5" ht="15">
      <c r="A248" s="28">
        <f>'Loan Amortization Schedule'!H263</f>
        <v>0</v>
      </c>
      <c r="E248" s="28">
        <f aca="true" t="shared" si="4" ref="E248:E311">IF((C248&gt;200000),60000,(C248*0.3))</f>
        <v>0</v>
      </c>
    </row>
    <row r="249" spans="1:5" ht="15">
      <c r="A249" s="28">
        <f>'Loan Amortization Schedule'!H264</f>
        <v>0</v>
      </c>
      <c r="E249" s="28">
        <f t="shared" si="4"/>
        <v>0</v>
      </c>
    </row>
    <row r="250" spans="1:5" ht="15">
      <c r="A250" s="28">
        <f>'Loan Amortization Schedule'!H265</f>
        <v>0</v>
      </c>
      <c r="E250" s="28">
        <f t="shared" si="4"/>
        <v>0</v>
      </c>
    </row>
    <row r="251" spans="1:5" ht="15">
      <c r="A251" s="28">
        <f>'Loan Amortization Schedule'!H266</f>
        <v>0</v>
      </c>
      <c r="E251" s="28">
        <f t="shared" si="4"/>
        <v>0</v>
      </c>
    </row>
    <row r="252" spans="1:5" ht="15">
      <c r="A252" s="28">
        <f>'Loan Amortization Schedule'!H267</f>
        <v>0</v>
      </c>
      <c r="E252" s="28">
        <f t="shared" si="4"/>
        <v>0</v>
      </c>
    </row>
    <row r="253" spans="1:5" ht="15">
      <c r="A253" s="28">
        <f>'Loan Amortization Schedule'!H268</f>
        <v>0</v>
      </c>
      <c r="E253" s="28">
        <f t="shared" si="4"/>
        <v>0</v>
      </c>
    </row>
    <row r="254" spans="1:5" ht="15">
      <c r="A254" s="28">
        <f>'Loan Amortization Schedule'!H269</f>
        <v>0</v>
      </c>
      <c r="E254" s="28">
        <f t="shared" si="4"/>
        <v>0</v>
      </c>
    </row>
    <row r="255" spans="1:5" ht="15">
      <c r="A255" s="28">
        <f>'Loan Amortization Schedule'!H270</f>
        <v>0</v>
      </c>
      <c r="C255" s="28">
        <f>SUM(A255:A266)</f>
        <v>0</v>
      </c>
      <c r="E255" s="28">
        <f t="shared" si="4"/>
        <v>0</v>
      </c>
    </row>
    <row r="256" spans="1:5" ht="15">
      <c r="A256" s="28">
        <f>'Loan Amortization Schedule'!H271</f>
        <v>0</v>
      </c>
      <c r="E256" s="28">
        <f t="shared" si="4"/>
        <v>0</v>
      </c>
    </row>
    <row r="257" spans="1:5" ht="15">
      <c r="A257" s="28">
        <f>'Loan Amortization Schedule'!H272</f>
        <v>0</v>
      </c>
      <c r="E257" s="28">
        <f t="shared" si="4"/>
        <v>0</v>
      </c>
    </row>
    <row r="258" spans="1:5" ht="15">
      <c r="A258" s="28">
        <f>'Loan Amortization Schedule'!H273</f>
        <v>0</v>
      </c>
      <c r="E258" s="28">
        <f t="shared" si="4"/>
        <v>0</v>
      </c>
    </row>
    <row r="259" spans="1:5" ht="15">
      <c r="A259" s="28">
        <f>'Loan Amortization Schedule'!H274</f>
        <v>0</v>
      </c>
      <c r="E259" s="28">
        <f t="shared" si="4"/>
        <v>0</v>
      </c>
    </row>
    <row r="260" spans="1:5" ht="15">
      <c r="A260" s="28">
        <f>'Loan Amortization Schedule'!H275</f>
        <v>0</v>
      </c>
      <c r="E260" s="28">
        <f t="shared" si="4"/>
        <v>0</v>
      </c>
    </row>
    <row r="261" spans="1:5" ht="15">
      <c r="A261" s="28">
        <f>'Loan Amortization Schedule'!H276</f>
        <v>0</v>
      </c>
      <c r="E261" s="28">
        <f t="shared" si="4"/>
        <v>0</v>
      </c>
    </row>
    <row r="262" spans="1:5" ht="15">
      <c r="A262" s="28">
        <f>'Loan Amortization Schedule'!H277</f>
        <v>0</v>
      </c>
      <c r="E262" s="28">
        <f t="shared" si="4"/>
        <v>0</v>
      </c>
    </row>
    <row r="263" spans="1:5" ht="15">
      <c r="A263" s="28">
        <f>'Loan Amortization Schedule'!H278</f>
        <v>0</v>
      </c>
      <c r="E263" s="28">
        <f t="shared" si="4"/>
        <v>0</v>
      </c>
    </row>
    <row r="264" spans="1:5" ht="15">
      <c r="A264" s="28">
        <f>'Loan Amortization Schedule'!H279</f>
        <v>0</v>
      </c>
      <c r="E264" s="28">
        <f t="shared" si="4"/>
        <v>0</v>
      </c>
    </row>
    <row r="265" spans="1:5" ht="15">
      <c r="A265" s="28">
        <f>'Loan Amortization Schedule'!H280</f>
        <v>0</v>
      </c>
      <c r="E265" s="28">
        <f t="shared" si="4"/>
        <v>0</v>
      </c>
    </row>
    <row r="266" spans="1:5" ht="15">
      <c r="A266" s="28">
        <f>'Loan Amortization Schedule'!H281</f>
        <v>0</v>
      </c>
      <c r="E266" s="28">
        <f t="shared" si="4"/>
        <v>0</v>
      </c>
    </row>
    <row r="267" spans="1:5" ht="15">
      <c r="A267" s="28">
        <f>'Loan Amortization Schedule'!H282</f>
        <v>0</v>
      </c>
      <c r="C267" s="28">
        <f>SUM(A267:A278)</f>
        <v>0</v>
      </c>
      <c r="E267" s="28">
        <f t="shared" si="4"/>
        <v>0</v>
      </c>
    </row>
    <row r="268" spans="1:5" ht="15">
      <c r="A268" s="28">
        <f>'Loan Amortization Schedule'!H283</f>
        <v>0</v>
      </c>
      <c r="E268" s="28">
        <f t="shared" si="4"/>
        <v>0</v>
      </c>
    </row>
    <row r="269" spans="1:5" ht="15">
      <c r="A269" s="28">
        <f>'Loan Amortization Schedule'!H284</f>
        <v>0</v>
      </c>
      <c r="E269" s="28">
        <f t="shared" si="4"/>
        <v>0</v>
      </c>
    </row>
    <row r="270" spans="1:5" ht="15">
      <c r="A270" s="28">
        <f>'Loan Amortization Schedule'!H285</f>
        <v>0</v>
      </c>
      <c r="E270" s="28">
        <f t="shared" si="4"/>
        <v>0</v>
      </c>
    </row>
    <row r="271" spans="1:5" ht="15">
      <c r="A271" s="28">
        <f>'Loan Amortization Schedule'!H286</f>
        <v>0</v>
      </c>
      <c r="E271" s="28">
        <f t="shared" si="4"/>
        <v>0</v>
      </c>
    </row>
    <row r="272" spans="1:5" ht="15">
      <c r="A272" s="28">
        <f>'Loan Amortization Schedule'!H287</f>
        <v>0</v>
      </c>
      <c r="E272" s="28">
        <f t="shared" si="4"/>
        <v>0</v>
      </c>
    </row>
    <row r="273" spans="1:5" ht="15">
      <c r="A273" s="28">
        <f>'Loan Amortization Schedule'!H288</f>
        <v>0</v>
      </c>
      <c r="E273" s="28">
        <f t="shared" si="4"/>
        <v>0</v>
      </c>
    </row>
    <row r="274" spans="1:5" ht="15">
      <c r="A274" s="28">
        <f>'Loan Amortization Schedule'!H289</f>
        <v>0</v>
      </c>
      <c r="E274" s="28">
        <f t="shared" si="4"/>
        <v>0</v>
      </c>
    </row>
    <row r="275" spans="1:5" ht="15">
      <c r="A275" s="28">
        <f>'Loan Amortization Schedule'!H290</f>
        <v>0</v>
      </c>
      <c r="E275" s="28">
        <f t="shared" si="4"/>
        <v>0</v>
      </c>
    </row>
    <row r="276" spans="1:5" ht="15">
      <c r="A276" s="28">
        <f>'Loan Amortization Schedule'!H291</f>
        <v>0</v>
      </c>
      <c r="E276" s="28">
        <f t="shared" si="4"/>
        <v>0</v>
      </c>
    </row>
    <row r="277" spans="1:5" ht="15">
      <c r="A277" s="28">
        <f>'Loan Amortization Schedule'!H292</f>
        <v>0</v>
      </c>
      <c r="E277" s="28">
        <f t="shared" si="4"/>
        <v>0</v>
      </c>
    </row>
    <row r="278" spans="1:5" ht="15">
      <c r="A278" s="28">
        <f>'Loan Amortization Schedule'!H293</f>
        <v>0</v>
      </c>
      <c r="E278" s="28">
        <f t="shared" si="4"/>
        <v>0</v>
      </c>
    </row>
    <row r="279" spans="1:5" ht="15">
      <c r="A279" s="28">
        <f>'Loan Amortization Schedule'!H294</f>
        <v>0</v>
      </c>
      <c r="C279" s="28">
        <f>SUM(A279:A290)</f>
        <v>0</v>
      </c>
      <c r="E279" s="28">
        <f t="shared" si="4"/>
        <v>0</v>
      </c>
    </row>
    <row r="280" spans="1:5" ht="15">
      <c r="A280" s="28">
        <f>'Loan Amortization Schedule'!H295</f>
        <v>0</v>
      </c>
      <c r="E280" s="28">
        <f t="shared" si="4"/>
        <v>0</v>
      </c>
    </row>
    <row r="281" spans="1:5" ht="15">
      <c r="A281" s="28">
        <f>'Loan Amortization Schedule'!H296</f>
        <v>0</v>
      </c>
      <c r="E281" s="28">
        <f t="shared" si="4"/>
        <v>0</v>
      </c>
    </row>
    <row r="282" spans="1:5" ht="15">
      <c r="A282" s="28">
        <f>'Loan Amortization Schedule'!H297</f>
        <v>0</v>
      </c>
      <c r="E282" s="28">
        <f t="shared" si="4"/>
        <v>0</v>
      </c>
    </row>
    <row r="283" spans="1:5" ht="15">
      <c r="A283" s="28">
        <f>'Loan Amortization Schedule'!H298</f>
        <v>0</v>
      </c>
      <c r="E283" s="28">
        <f t="shared" si="4"/>
        <v>0</v>
      </c>
    </row>
    <row r="284" spans="1:5" ht="15">
      <c r="A284" s="28">
        <f>'Loan Amortization Schedule'!H299</f>
        <v>0</v>
      </c>
      <c r="E284" s="28">
        <f t="shared" si="4"/>
        <v>0</v>
      </c>
    </row>
    <row r="285" spans="1:5" ht="15">
      <c r="A285" s="28">
        <f>'Loan Amortization Schedule'!H300</f>
        <v>0</v>
      </c>
      <c r="E285" s="28">
        <f t="shared" si="4"/>
        <v>0</v>
      </c>
    </row>
    <row r="286" spans="1:5" ht="15">
      <c r="A286" s="28">
        <f>'Loan Amortization Schedule'!H301</f>
        <v>0</v>
      </c>
      <c r="E286" s="28">
        <f t="shared" si="4"/>
        <v>0</v>
      </c>
    </row>
    <row r="287" spans="1:5" ht="15">
      <c r="A287" s="28">
        <f>'Loan Amortization Schedule'!H302</f>
        <v>0</v>
      </c>
      <c r="E287" s="28">
        <f t="shared" si="4"/>
        <v>0</v>
      </c>
    </row>
    <row r="288" spans="1:5" ht="15">
      <c r="A288" s="28">
        <f>'Loan Amortization Schedule'!H303</f>
        <v>0</v>
      </c>
      <c r="E288" s="28">
        <f t="shared" si="4"/>
        <v>0</v>
      </c>
    </row>
    <row r="289" spans="1:5" ht="15">
      <c r="A289" s="28">
        <f>'Loan Amortization Schedule'!H304</f>
        <v>0</v>
      </c>
      <c r="E289" s="28">
        <f t="shared" si="4"/>
        <v>0</v>
      </c>
    </row>
    <row r="290" spans="1:5" ht="15">
      <c r="A290" s="28">
        <f>'Loan Amortization Schedule'!H305</f>
        <v>0</v>
      </c>
      <c r="E290" s="28">
        <f t="shared" si="4"/>
        <v>0</v>
      </c>
    </row>
    <row r="291" spans="1:5" ht="15">
      <c r="A291" s="28">
        <f>'Loan Amortization Schedule'!H306</f>
        <v>0</v>
      </c>
      <c r="C291" s="28">
        <f>SUM(A291:A302)</f>
        <v>0</v>
      </c>
      <c r="E291" s="28">
        <f t="shared" si="4"/>
        <v>0</v>
      </c>
    </row>
    <row r="292" spans="1:5" ht="15">
      <c r="A292" s="28">
        <f>'Loan Amortization Schedule'!H307</f>
        <v>0</v>
      </c>
      <c r="E292" s="28">
        <f t="shared" si="4"/>
        <v>0</v>
      </c>
    </row>
    <row r="293" spans="1:5" ht="15">
      <c r="A293" s="28">
        <f>'Loan Amortization Schedule'!H308</f>
        <v>0</v>
      </c>
      <c r="E293" s="28">
        <f t="shared" si="4"/>
        <v>0</v>
      </c>
    </row>
    <row r="294" spans="1:5" ht="15">
      <c r="A294" s="28">
        <f>'Loan Amortization Schedule'!H309</f>
        <v>0</v>
      </c>
      <c r="E294" s="28">
        <f t="shared" si="4"/>
        <v>0</v>
      </c>
    </row>
    <row r="295" spans="1:5" ht="15">
      <c r="A295" s="28">
        <f>'Loan Amortization Schedule'!H310</f>
        <v>0</v>
      </c>
      <c r="E295" s="28">
        <f t="shared" si="4"/>
        <v>0</v>
      </c>
    </row>
    <row r="296" spans="1:5" ht="15">
      <c r="A296" s="28">
        <f>'Loan Amortization Schedule'!H311</f>
        <v>0</v>
      </c>
      <c r="E296" s="28">
        <f t="shared" si="4"/>
        <v>0</v>
      </c>
    </row>
    <row r="297" spans="1:5" ht="15">
      <c r="A297" s="28">
        <f>'Loan Amortization Schedule'!H312</f>
        <v>0</v>
      </c>
      <c r="E297" s="28">
        <f t="shared" si="4"/>
        <v>0</v>
      </c>
    </row>
    <row r="298" spans="1:5" ht="15">
      <c r="A298" s="28">
        <f>'Loan Amortization Schedule'!H313</f>
        <v>0</v>
      </c>
      <c r="E298" s="28">
        <f t="shared" si="4"/>
        <v>0</v>
      </c>
    </row>
    <row r="299" spans="1:5" ht="15">
      <c r="A299" s="28">
        <f>'Loan Amortization Schedule'!H314</f>
        <v>0</v>
      </c>
      <c r="E299" s="28">
        <f t="shared" si="4"/>
        <v>0</v>
      </c>
    </row>
    <row r="300" spans="1:5" ht="15">
      <c r="A300" s="28">
        <f>'Loan Amortization Schedule'!H315</f>
        <v>0</v>
      </c>
      <c r="E300" s="28">
        <f t="shared" si="4"/>
        <v>0</v>
      </c>
    </row>
    <row r="301" spans="1:5" ht="15">
      <c r="A301" s="28">
        <f>'Loan Amortization Schedule'!H316</f>
        <v>0</v>
      </c>
      <c r="E301" s="28">
        <f t="shared" si="4"/>
        <v>0</v>
      </c>
    </row>
    <row r="302" spans="1:5" ht="15">
      <c r="A302" s="28">
        <f>'Loan Amortization Schedule'!H317</f>
        <v>0</v>
      </c>
      <c r="E302" s="28">
        <f t="shared" si="4"/>
        <v>0</v>
      </c>
    </row>
    <row r="303" spans="1:5" ht="15">
      <c r="A303" s="28">
        <f>'Loan Amortization Schedule'!H318</f>
        <v>0</v>
      </c>
      <c r="C303" s="28">
        <f>SUM(A303:A314)</f>
        <v>0</v>
      </c>
      <c r="E303" s="28">
        <f t="shared" si="4"/>
        <v>0</v>
      </c>
    </row>
    <row r="304" spans="1:5" ht="15">
      <c r="A304" s="28">
        <f>'Loan Amortization Schedule'!H319</f>
        <v>0</v>
      </c>
      <c r="E304" s="28">
        <f t="shared" si="4"/>
        <v>0</v>
      </c>
    </row>
    <row r="305" spans="1:5" ht="15">
      <c r="A305" s="28">
        <f>'Loan Amortization Schedule'!H320</f>
        <v>0</v>
      </c>
      <c r="E305" s="28">
        <f t="shared" si="4"/>
        <v>0</v>
      </c>
    </row>
    <row r="306" spans="1:5" ht="15">
      <c r="A306" s="28">
        <f>'Loan Amortization Schedule'!H321</f>
        <v>0</v>
      </c>
      <c r="E306" s="28">
        <f t="shared" si="4"/>
        <v>0</v>
      </c>
    </row>
    <row r="307" spans="1:5" ht="15">
      <c r="A307" s="28">
        <f>'Loan Amortization Schedule'!H322</f>
        <v>0</v>
      </c>
      <c r="E307" s="28">
        <f t="shared" si="4"/>
        <v>0</v>
      </c>
    </row>
    <row r="308" spans="1:5" ht="15">
      <c r="A308" s="28">
        <f>'Loan Amortization Schedule'!H323</f>
        <v>0</v>
      </c>
      <c r="E308" s="28">
        <f t="shared" si="4"/>
        <v>0</v>
      </c>
    </row>
    <row r="309" spans="1:5" ht="15">
      <c r="A309" s="28">
        <f>'Loan Amortization Schedule'!H324</f>
        <v>0</v>
      </c>
      <c r="E309" s="28">
        <f t="shared" si="4"/>
        <v>0</v>
      </c>
    </row>
    <row r="310" spans="1:5" ht="15">
      <c r="A310" s="28">
        <f>'Loan Amortization Schedule'!H325</f>
        <v>0</v>
      </c>
      <c r="E310" s="28">
        <f t="shared" si="4"/>
        <v>0</v>
      </c>
    </row>
    <row r="311" spans="1:5" ht="15">
      <c r="A311" s="28">
        <f>'Loan Amortization Schedule'!H326</f>
        <v>0</v>
      </c>
      <c r="E311" s="28">
        <f t="shared" si="4"/>
        <v>0</v>
      </c>
    </row>
    <row r="312" spans="1:5" ht="15">
      <c r="A312" s="28">
        <f>'Loan Amortization Schedule'!H327</f>
        <v>0</v>
      </c>
      <c r="E312" s="28">
        <f aca="true" t="shared" si="5" ref="E312:E375">IF((C312&gt;200000),60000,(C312*0.3))</f>
        <v>0</v>
      </c>
    </row>
    <row r="313" spans="1:5" ht="15">
      <c r="A313" s="28">
        <f>'Loan Amortization Schedule'!H328</f>
        <v>0</v>
      </c>
      <c r="E313" s="28">
        <f t="shared" si="5"/>
        <v>0</v>
      </c>
    </row>
    <row r="314" spans="1:5" ht="15">
      <c r="A314" s="28">
        <f>'Loan Amortization Schedule'!H329</f>
        <v>0</v>
      </c>
      <c r="E314" s="28">
        <f t="shared" si="5"/>
        <v>0</v>
      </c>
    </row>
    <row r="315" spans="1:5" ht="15">
      <c r="A315" s="28">
        <f>'Loan Amortization Schedule'!H330</f>
        <v>0</v>
      </c>
      <c r="C315" s="28">
        <f>SUM(A315:A326)</f>
        <v>0</v>
      </c>
      <c r="E315" s="28">
        <f t="shared" si="5"/>
        <v>0</v>
      </c>
    </row>
    <row r="316" spans="1:5" ht="15">
      <c r="A316" s="28">
        <f>'Loan Amortization Schedule'!H331</f>
        <v>0</v>
      </c>
      <c r="E316" s="28">
        <f t="shared" si="5"/>
        <v>0</v>
      </c>
    </row>
    <row r="317" spans="1:5" ht="15">
      <c r="A317" s="28">
        <f>'Loan Amortization Schedule'!H332</f>
        <v>0</v>
      </c>
      <c r="E317" s="28">
        <f t="shared" si="5"/>
        <v>0</v>
      </c>
    </row>
    <row r="318" spans="1:5" ht="15">
      <c r="A318" s="28">
        <f>'Loan Amortization Schedule'!H333</f>
        <v>0</v>
      </c>
      <c r="E318" s="28">
        <f t="shared" si="5"/>
        <v>0</v>
      </c>
    </row>
    <row r="319" spans="1:5" ht="15">
      <c r="A319" s="28">
        <f>'Loan Amortization Schedule'!H334</f>
        <v>0</v>
      </c>
      <c r="E319" s="28">
        <f t="shared" si="5"/>
        <v>0</v>
      </c>
    </row>
    <row r="320" spans="1:5" ht="15">
      <c r="A320" s="28">
        <f>'Loan Amortization Schedule'!H335</f>
        <v>0</v>
      </c>
      <c r="E320" s="28">
        <f t="shared" si="5"/>
        <v>0</v>
      </c>
    </row>
    <row r="321" spans="1:5" ht="15">
      <c r="A321" s="28">
        <f>'Loan Amortization Schedule'!H336</f>
        <v>0</v>
      </c>
      <c r="E321" s="28">
        <f t="shared" si="5"/>
        <v>0</v>
      </c>
    </row>
    <row r="322" spans="1:5" ht="15">
      <c r="A322" s="28">
        <f>'Loan Amortization Schedule'!H337</f>
        <v>0</v>
      </c>
      <c r="E322" s="28">
        <f t="shared" si="5"/>
        <v>0</v>
      </c>
    </row>
    <row r="323" spans="1:5" ht="15">
      <c r="A323" s="28">
        <f>'Loan Amortization Schedule'!H338</f>
        <v>0</v>
      </c>
      <c r="E323" s="28">
        <f t="shared" si="5"/>
        <v>0</v>
      </c>
    </row>
    <row r="324" spans="1:5" ht="15">
      <c r="A324" s="28">
        <f>'Loan Amortization Schedule'!H339</f>
        <v>0</v>
      </c>
      <c r="E324" s="28">
        <f t="shared" si="5"/>
        <v>0</v>
      </c>
    </row>
    <row r="325" spans="1:5" ht="15">
      <c r="A325" s="28">
        <f>'Loan Amortization Schedule'!H340</f>
        <v>0</v>
      </c>
      <c r="E325" s="28">
        <f t="shared" si="5"/>
        <v>0</v>
      </c>
    </row>
    <row r="326" spans="1:5" ht="15">
      <c r="A326" s="28">
        <f>'Loan Amortization Schedule'!H341</f>
        <v>0</v>
      </c>
      <c r="E326" s="28">
        <f t="shared" si="5"/>
        <v>0</v>
      </c>
    </row>
    <row r="327" spans="1:5" ht="15">
      <c r="A327" s="28">
        <f>'Loan Amortization Schedule'!H342</f>
        <v>0</v>
      </c>
      <c r="C327" s="28">
        <f>SUM(A327:A338)</f>
        <v>0</v>
      </c>
      <c r="E327" s="28">
        <f t="shared" si="5"/>
        <v>0</v>
      </c>
    </row>
    <row r="328" spans="1:5" ht="15">
      <c r="A328" s="28">
        <f>'Loan Amortization Schedule'!H343</f>
        <v>0</v>
      </c>
      <c r="E328" s="28">
        <f t="shared" si="5"/>
        <v>0</v>
      </c>
    </row>
    <row r="329" spans="1:5" ht="15">
      <c r="A329" s="28">
        <f>'Loan Amortization Schedule'!H344</f>
        <v>0</v>
      </c>
      <c r="E329" s="28">
        <f t="shared" si="5"/>
        <v>0</v>
      </c>
    </row>
    <row r="330" spans="1:5" ht="15">
      <c r="A330" s="28">
        <f>'Loan Amortization Schedule'!H345</f>
        <v>0</v>
      </c>
      <c r="E330" s="28">
        <f t="shared" si="5"/>
        <v>0</v>
      </c>
    </row>
    <row r="331" spans="1:5" ht="15">
      <c r="A331" s="28">
        <f>'Loan Amortization Schedule'!H346</f>
        <v>0</v>
      </c>
      <c r="E331" s="28">
        <f t="shared" si="5"/>
        <v>0</v>
      </c>
    </row>
    <row r="332" spans="1:5" ht="15">
      <c r="A332" s="28">
        <f>'Loan Amortization Schedule'!H347</f>
        <v>0</v>
      </c>
      <c r="E332" s="28">
        <f t="shared" si="5"/>
        <v>0</v>
      </c>
    </row>
    <row r="333" spans="1:5" ht="15">
      <c r="A333" s="28">
        <f>'Loan Amortization Schedule'!H348</f>
        <v>0</v>
      </c>
      <c r="E333" s="28">
        <f t="shared" si="5"/>
        <v>0</v>
      </c>
    </row>
    <row r="334" spans="1:5" ht="15">
      <c r="A334" s="28">
        <f>'Loan Amortization Schedule'!H349</f>
        <v>0</v>
      </c>
      <c r="E334" s="28">
        <f t="shared" si="5"/>
        <v>0</v>
      </c>
    </row>
    <row r="335" spans="1:5" ht="15">
      <c r="A335" s="28">
        <f>'Loan Amortization Schedule'!H350</f>
        <v>0</v>
      </c>
      <c r="E335" s="28">
        <f t="shared" si="5"/>
        <v>0</v>
      </c>
    </row>
    <row r="336" spans="1:5" ht="15">
      <c r="A336" s="28">
        <f>'Loan Amortization Schedule'!H351</f>
        <v>0</v>
      </c>
      <c r="E336" s="28">
        <f t="shared" si="5"/>
        <v>0</v>
      </c>
    </row>
    <row r="337" spans="1:5" ht="15">
      <c r="A337" s="28">
        <f>'Loan Amortization Schedule'!H352</f>
        <v>0</v>
      </c>
      <c r="E337" s="28">
        <f t="shared" si="5"/>
        <v>0</v>
      </c>
    </row>
    <row r="338" spans="1:5" ht="15">
      <c r="A338" s="28">
        <f>'Loan Amortization Schedule'!H353</f>
        <v>0</v>
      </c>
      <c r="E338" s="28">
        <f t="shared" si="5"/>
        <v>0</v>
      </c>
    </row>
    <row r="339" spans="1:5" ht="15">
      <c r="A339" s="28">
        <f>'Loan Amortization Schedule'!H354</f>
        <v>0</v>
      </c>
      <c r="C339" s="28">
        <f>SUM(A339:A350)</f>
        <v>0</v>
      </c>
      <c r="E339" s="28">
        <f t="shared" si="5"/>
        <v>0</v>
      </c>
    </row>
    <row r="340" spans="1:5" ht="15">
      <c r="A340" s="28">
        <f>'Loan Amortization Schedule'!H355</f>
        <v>0</v>
      </c>
      <c r="E340" s="28">
        <f t="shared" si="5"/>
        <v>0</v>
      </c>
    </row>
    <row r="341" spans="1:5" ht="15">
      <c r="A341" s="28">
        <f>'Loan Amortization Schedule'!H356</f>
        <v>0</v>
      </c>
      <c r="E341" s="28">
        <f t="shared" si="5"/>
        <v>0</v>
      </c>
    </row>
    <row r="342" spans="1:5" ht="15">
      <c r="A342" s="28">
        <f>'Loan Amortization Schedule'!H357</f>
        <v>0</v>
      </c>
      <c r="E342" s="28">
        <f t="shared" si="5"/>
        <v>0</v>
      </c>
    </row>
    <row r="343" spans="1:5" ht="15">
      <c r="A343" s="28">
        <f>'Loan Amortization Schedule'!H358</f>
        <v>0</v>
      </c>
      <c r="E343" s="28">
        <f t="shared" si="5"/>
        <v>0</v>
      </c>
    </row>
    <row r="344" spans="1:5" ht="15">
      <c r="A344" s="28">
        <f>'Loan Amortization Schedule'!H359</f>
        <v>0</v>
      </c>
      <c r="E344" s="28">
        <f t="shared" si="5"/>
        <v>0</v>
      </c>
    </row>
    <row r="345" spans="1:5" ht="15">
      <c r="A345" s="28">
        <f>'Loan Amortization Schedule'!H360</f>
        <v>0</v>
      </c>
      <c r="E345" s="28">
        <f t="shared" si="5"/>
        <v>0</v>
      </c>
    </row>
    <row r="346" spans="1:5" ht="15">
      <c r="A346" s="28">
        <f>'Loan Amortization Schedule'!H361</f>
        <v>0</v>
      </c>
      <c r="E346" s="28">
        <f t="shared" si="5"/>
        <v>0</v>
      </c>
    </row>
    <row r="347" spans="1:5" ht="15">
      <c r="A347" s="28">
        <f>'Loan Amortization Schedule'!H362</f>
        <v>0</v>
      </c>
      <c r="E347" s="28">
        <f t="shared" si="5"/>
        <v>0</v>
      </c>
    </row>
    <row r="348" spans="1:5" ht="15">
      <c r="A348" s="28">
        <f>'Loan Amortization Schedule'!H363</f>
        <v>0</v>
      </c>
      <c r="E348" s="28">
        <f t="shared" si="5"/>
        <v>0</v>
      </c>
    </row>
    <row r="349" spans="1:5" ht="15">
      <c r="A349" s="28">
        <f>'Loan Amortization Schedule'!H364</f>
        <v>0</v>
      </c>
      <c r="E349" s="28">
        <f t="shared" si="5"/>
        <v>0</v>
      </c>
    </row>
    <row r="350" spans="1:5" ht="15">
      <c r="A350" s="28">
        <f>'Loan Amortization Schedule'!H365</f>
        <v>0</v>
      </c>
      <c r="E350" s="28">
        <f t="shared" si="5"/>
        <v>0</v>
      </c>
    </row>
    <row r="351" spans="1:5" ht="15">
      <c r="A351" s="28">
        <f>'Loan Amortization Schedule'!H366</f>
        <v>0</v>
      </c>
      <c r="C351" s="28">
        <f>SUM(A351:A362)</f>
        <v>0</v>
      </c>
      <c r="E351" s="28">
        <f t="shared" si="5"/>
        <v>0</v>
      </c>
    </row>
    <row r="352" spans="1:5" ht="15">
      <c r="A352" s="28">
        <f>'Loan Amortization Schedule'!H367</f>
        <v>0</v>
      </c>
      <c r="E352" s="28">
        <f t="shared" si="5"/>
        <v>0</v>
      </c>
    </row>
    <row r="353" spans="1:5" ht="15">
      <c r="A353" s="28">
        <f>'Loan Amortization Schedule'!H368</f>
        <v>0</v>
      </c>
      <c r="E353" s="28">
        <f t="shared" si="5"/>
        <v>0</v>
      </c>
    </row>
    <row r="354" spans="1:5" ht="15">
      <c r="A354" s="28">
        <f>'Loan Amortization Schedule'!H369</f>
        <v>0</v>
      </c>
      <c r="E354" s="28">
        <f t="shared" si="5"/>
        <v>0</v>
      </c>
    </row>
    <row r="355" spans="1:5" ht="15">
      <c r="A355" s="28">
        <f>'Loan Amortization Schedule'!H370</f>
        <v>0</v>
      </c>
      <c r="E355" s="28">
        <f t="shared" si="5"/>
        <v>0</v>
      </c>
    </row>
    <row r="356" spans="1:5" ht="15">
      <c r="A356" s="28">
        <f>'Loan Amortization Schedule'!H371</f>
        <v>0</v>
      </c>
      <c r="E356" s="28">
        <f t="shared" si="5"/>
        <v>0</v>
      </c>
    </row>
    <row r="357" spans="1:5" ht="15">
      <c r="A357" s="28">
        <f>'Loan Amortization Schedule'!H372</f>
        <v>0</v>
      </c>
      <c r="E357" s="28">
        <f t="shared" si="5"/>
        <v>0</v>
      </c>
    </row>
    <row r="358" spans="1:5" ht="15">
      <c r="A358" s="28">
        <f>'Loan Amortization Schedule'!H373</f>
        <v>0</v>
      </c>
      <c r="E358" s="28">
        <f t="shared" si="5"/>
        <v>0</v>
      </c>
    </row>
    <row r="359" spans="1:5" ht="15">
      <c r="A359" s="28">
        <f>'Loan Amortization Schedule'!H374</f>
        <v>0</v>
      </c>
      <c r="E359" s="28">
        <f t="shared" si="5"/>
        <v>0</v>
      </c>
    </row>
    <row r="360" spans="1:5" ht="15">
      <c r="A360" s="28">
        <f>'Loan Amortization Schedule'!H375</f>
        <v>0</v>
      </c>
      <c r="E360" s="28">
        <f t="shared" si="5"/>
        <v>0</v>
      </c>
    </row>
    <row r="361" spans="1:5" ht="15">
      <c r="A361" s="28">
        <f>'Loan Amortization Schedule'!H376</f>
        <v>0</v>
      </c>
      <c r="E361" s="28">
        <f t="shared" si="5"/>
        <v>0</v>
      </c>
    </row>
    <row r="362" spans="1:5" ht="15">
      <c r="A362" s="28">
        <f>'Loan Amortization Schedule'!H377</f>
        <v>0</v>
      </c>
      <c r="E362" s="28">
        <f t="shared" si="5"/>
        <v>0</v>
      </c>
    </row>
    <row r="363" spans="1:5" ht="15">
      <c r="A363" s="28">
        <f>'Loan Amortization Schedule'!H378</f>
        <v>0</v>
      </c>
      <c r="C363" s="28">
        <f>SUM(A363:A374)</f>
        <v>0</v>
      </c>
      <c r="E363" s="28">
        <f t="shared" si="5"/>
        <v>0</v>
      </c>
    </row>
    <row r="364" spans="1:5" ht="15">
      <c r="A364" s="28">
        <f>'Loan Amortization Schedule'!H379</f>
        <v>0</v>
      </c>
      <c r="E364" s="28">
        <f t="shared" si="5"/>
        <v>0</v>
      </c>
    </row>
    <row r="365" spans="1:5" ht="15">
      <c r="A365" s="28">
        <f>'Loan Amortization Schedule'!H380</f>
        <v>0</v>
      </c>
      <c r="E365" s="28">
        <f t="shared" si="5"/>
        <v>0</v>
      </c>
    </row>
    <row r="366" spans="1:5" ht="15">
      <c r="A366" s="28">
        <f>'Loan Amortization Schedule'!H381</f>
        <v>0</v>
      </c>
      <c r="E366" s="28">
        <f t="shared" si="5"/>
        <v>0</v>
      </c>
    </row>
    <row r="367" spans="1:5" ht="15">
      <c r="A367" s="28">
        <f>'Loan Amortization Schedule'!H382</f>
        <v>0</v>
      </c>
      <c r="E367" s="28">
        <f t="shared" si="5"/>
        <v>0</v>
      </c>
    </row>
    <row r="368" spans="1:5" ht="15">
      <c r="A368" s="28">
        <f>'Loan Amortization Schedule'!H383</f>
        <v>0</v>
      </c>
      <c r="E368" s="28">
        <f t="shared" si="5"/>
        <v>0</v>
      </c>
    </row>
    <row r="369" spans="1:5" ht="15">
      <c r="A369" s="28">
        <f>'Loan Amortization Schedule'!H384</f>
        <v>0</v>
      </c>
      <c r="E369" s="28">
        <f t="shared" si="5"/>
        <v>0</v>
      </c>
    </row>
    <row r="370" spans="1:5" ht="15">
      <c r="A370" s="28">
        <f>'Loan Amortization Schedule'!H385</f>
        <v>0</v>
      </c>
      <c r="E370" s="28">
        <f t="shared" si="5"/>
        <v>0</v>
      </c>
    </row>
    <row r="371" spans="1:5" ht="15">
      <c r="A371" s="28">
        <f>'Loan Amortization Schedule'!H386</f>
        <v>0</v>
      </c>
      <c r="E371" s="28">
        <f t="shared" si="5"/>
        <v>0</v>
      </c>
    </row>
    <row r="372" spans="1:5" ht="15">
      <c r="A372" s="28">
        <f>'Loan Amortization Schedule'!H387</f>
        <v>0</v>
      </c>
      <c r="E372" s="28">
        <f t="shared" si="5"/>
        <v>0</v>
      </c>
    </row>
    <row r="373" spans="1:5" ht="15">
      <c r="A373" s="28">
        <f>'Loan Amortization Schedule'!H388</f>
        <v>0</v>
      </c>
      <c r="E373" s="28">
        <f t="shared" si="5"/>
        <v>0</v>
      </c>
    </row>
    <row r="374" spans="1:5" ht="15">
      <c r="A374" s="28">
        <f>'Loan Amortization Schedule'!H389</f>
        <v>0</v>
      </c>
      <c r="E374" s="28">
        <f t="shared" si="5"/>
        <v>0</v>
      </c>
    </row>
    <row r="375" spans="1:5" ht="15">
      <c r="A375" s="28">
        <f>'Loan Amortization Schedule'!H390</f>
        <v>0</v>
      </c>
      <c r="C375" s="28">
        <f>SUM(A375:A386)</f>
        <v>0</v>
      </c>
      <c r="E375" s="28">
        <f t="shared" si="5"/>
        <v>0</v>
      </c>
    </row>
    <row r="376" spans="1:5" ht="15">
      <c r="A376" s="28">
        <f>'Loan Amortization Schedule'!H391</f>
        <v>0</v>
      </c>
      <c r="E376" s="28">
        <f aca="true" t="shared" si="6" ref="E376:E439">IF((C376&gt;200000),60000,(C376*0.3))</f>
        <v>0</v>
      </c>
    </row>
    <row r="377" spans="1:5" ht="15">
      <c r="A377" s="28">
        <f>'Loan Amortization Schedule'!H392</f>
        <v>0</v>
      </c>
      <c r="E377" s="28">
        <f t="shared" si="6"/>
        <v>0</v>
      </c>
    </row>
    <row r="378" spans="1:5" ht="15">
      <c r="A378" s="28">
        <f>'Loan Amortization Schedule'!H393</f>
        <v>0</v>
      </c>
      <c r="E378" s="28">
        <f t="shared" si="6"/>
        <v>0</v>
      </c>
    </row>
    <row r="379" spans="1:5" ht="15">
      <c r="A379" s="28">
        <f>'Loan Amortization Schedule'!H394</f>
        <v>0</v>
      </c>
      <c r="E379" s="28">
        <f t="shared" si="6"/>
        <v>0</v>
      </c>
    </row>
    <row r="380" spans="1:5" ht="15">
      <c r="A380" s="28">
        <f>'Loan Amortization Schedule'!H395</f>
        <v>0</v>
      </c>
      <c r="E380" s="28">
        <f t="shared" si="6"/>
        <v>0</v>
      </c>
    </row>
    <row r="381" spans="1:5" ht="15">
      <c r="A381" s="28">
        <f>'Loan Amortization Schedule'!H396</f>
        <v>0</v>
      </c>
      <c r="E381" s="28">
        <f t="shared" si="6"/>
        <v>0</v>
      </c>
    </row>
    <row r="382" spans="1:5" ht="15">
      <c r="A382" s="28">
        <f>'Loan Amortization Schedule'!H397</f>
        <v>0</v>
      </c>
      <c r="E382" s="28">
        <f t="shared" si="6"/>
        <v>0</v>
      </c>
    </row>
    <row r="383" spans="1:5" ht="15">
      <c r="A383" s="28">
        <f>'Loan Amortization Schedule'!H398</f>
        <v>0</v>
      </c>
      <c r="E383" s="28">
        <f t="shared" si="6"/>
        <v>0</v>
      </c>
    </row>
    <row r="384" spans="1:5" ht="15">
      <c r="A384" s="28">
        <f>'Loan Amortization Schedule'!H399</f>
        <v>0</v>
      </c>
      <c r="E384" s="28">
        <f t="shared" si="6"/>
        <v>0</v>
      </c>
    </row>
    <row r="385" spans="1:5" ht="15">
      <c r="A385" s="28">
        <f>'Loan Amortization Schedule'!H400</f>
        <v>0</v>
      </c>
      <c r="E385" s="28">
        <f t="shared" si="6"/>
        <v>0</v>
      </c>
    </row>
    <row r="386" spans="1:5" ht="15">
      <c r="A386" s="28">
        <f>'Loan Amortization Schedule'!H401</f>
        <v>0</v>
      </c>
      <c r="E386" s="28">
        <f t="shared" si="6"/>
        <v>0</v>
      </c>
    </row>
    <row r="387" spans="1:5" ht="15">
      <c r="A387" s="28">
        <f>'Loan Amortization Schedule'!H402</f>
        <v>0</v>
      </c>
      <c r="C387" s="28">
        <f>SUM(A387:A398)</f>
        <v>0</v>
      </c>
      <c r="E387" s="28">
        <f t="shared" si="6"/>
        <v>0</v>
      </c>
    </row>
    <row r="388" spans="1:5" ht="15">
      <c r="A388" s="28">
        <f>'Loan Amortization Schedule'!H403</f>
        <v>0</v>
      </c>
      <c r="E388" s="28">
        <f t="shared" si="6"/>
        <v>0</v>
      </c>
    </row>
    <row r="389" spans="1:5" ht="15">
      <c r="A389" s="28">
        <f>'Loan Amortization Schedule'!H404</f>
        <v>0</v>
      </c>
      <c r="E389" s="28">
        <f t="shared" si="6"/>
        <v>0</v>
      </c>
    </row>
    <row r="390" spans="1:5" ht="15">
      <c r="A390" s="28">
        <f>'Loan Amortization Schedule'!H405</f>
        <v>0</v>
      </c>
      <c r="E390" s="28">
        <f t="shared" si="6"/>
        <v>0</v>
      </c>
    </row>
    <row r="391" spans="1:5" ht="15">
      <c r="A391" s="28">
        <f>'Loan Amortization Schedule'!H406</f>
        <v>0</v>
      </c>
      <c r="E391" s="28">
        <f t="shared" si="6"/>
        <v>0</v>
      </c>
    </row>
    <row r="392" spans="1:5" ht="15">
      <c r="A392" s="28">
        <f>'Loan Amortization Schedule'!H407</f>
        <v>0</v>
      </c>
      <c r="E392" s="28">
        <f t="shared" si="6"/>
        <v>0</v>
      </c>
    </row>
    <row r="393" spans="1:5" ht="15">
      <c r="A393" s="28">
        <f>'Loan Amortization Schedule'!H408</f>
        <v>0</v>
      </c>
      <c r="E393" s="28">
        <f t="shared" si="6"/>
        <v>0</v>
      </c>
    </row>
    <row r="394" spans="1:5" ht="15">
      <c r="A394" s="28">
        <f>'Loan Amortization Schedule'!H409</f>
        <v>0</v>
      </c>
      <c r="E394" s="28">
        <f t="shared" si="6"/>
        <v>0</v>
      </c>
    </row>
    <row r="395" spans="1:5" ht="15">
      <c r="A395" s="28">
        <f>'Loan Amortization Schedule'!H410</f>
        <v>0</v>
      </c>
      <c r="E395" s="28">
        <f t="shared" si="6"/>
        <v>0</v>
      </c>
    </row>
    <row r="396" spans="1:5" ht="15">
      <c r="A396" s="28">
        <f>'Loan Amortization Schedule'!H411</f>
        <v>0</v>
      </c>
      <c r="E396" s="28">
        <f t="shared" si="6"/>
        <v>0</v>
      </c>
    </row>
    <row r="397" spans="1:5" ht="15">
      <c r="A397" s="28">
        <f>'Loan Amortization Schedule'!H412</f>
        <v>0</v>
      </c>
      <c r="E397" s="28">
        <f t="shared" si="6"/>
        <v>0</v>
      </c>
    </row>
    <row r="398" spans="1:5" ht="15">
      <c r="A398" s="28">
        <f>'Loan Amortization Schedule'!H413</f>
        <v>0</v>
      </c>
      <c r="E398" s="28">
        <f t="shared" si="6"/>
        <v>0</v>
      </c>
    </row>
    <row r="399" spans="1:5" ht="15">
      <c r="A399" s="28">
        <f>'Loan Amortization Schedule'!H414</f>
        <v>0</v>
      </c>
      <c r="C399" s="28">
        <f>SUM(A399:A410)</f>
        <v>0</v>
      </c>
      <c r="E399" s="28">
        <f t="shared" si="6"/>
        <v>0</v>
      </c>
    </row>
    <row r="400" spans="1:5" ht="15">
      <c r="A400" s="28">
        <f>'Loan Amortization Schedule'!H415</f>
        <v>0</v>
      </c>
      <c r="E400" s="28">
        <f t="shared" si="6"/>
        <v>0</v>
      </c>
    </row>
    <row r="401" spans="1:5" ht="15">
      <c r="A401" s="28">
        <f>'Loan Amortization Schedule'!H416</f>
        <v>0</v>
      </c>
      <c r="E401" s="28">
        <f t="shared" si="6"/>
        <v>0</v>
      </c>
    </row>
    <row r="402" spans="1:5" ht="15">
      <c r="A402" s="28">
        <f>'Loan Amortization Schedule'!H417</f>
        <v>0</v>
      </c>
      <c r="E402" s="28">
        <f t="shared" si="6"/>
        <v>0</v>
      </c>
    </row>
    <row r="403" spans="1:5" ht="15">
      <c r="A403" s="28">
        <f>'Loan Amortization Schedule'!H418</f>
        <v>0</v>
      </c>
      <c r="E403" s="28">
        <f t="shared" si="6"/>
        <v>0</v>
      </c>
    </row>
    <row r="404" spans="1:5" ht="15">
      <c r="A404" s="28">
        <f>'Loan Amortization Schedule'!H419</f>
        <v>0</v>
      </c>
      <c r="E404" s="28">
        <f t="shared" si="6"/>
        <v>0</v>
      </c>
    </row>
    <row r="405" spans="1:5" ht="15">
      <c r="A405" s="28">
        <f>'Loan Amortization Schedule'!H420</f>
        <v>0</v>
      </c>
      <c r="E405" s="28">
        <f t="shared" si="6"/>
        <v>0</v>
      </c>
    </row>
    <row r="406" spans="1:5" ht="15">
      <c r="A406" s="28">
        <f>'Loan Amortization Schedule'!H421</f>
        <v>0</v>
      </c>
      <c r="E406" s="28">
        <f t="shared" si="6"/>
        <v>0</v>
      </c>
    </row>
    <row r="407" spans="1:5" ht="15">
      <c r="A407" s="28">
        <f>'Loan Amortization Schedule'!H422</f>
        <v>0</v>
      </c>
      <c r="E407" s="28">
        <f t="shared" si="6"/>
        <v>0</v>
      </c>
    </row>
    <row r="408" spans="1:5" ht="15">
      <c r="A408" s="28">
        <f>'Loan Amortization Schedule'!H423</f>
        <v>0</v>
      </c>
      <c r="E408" s="28">
        <f t="shared" si="6"/>
        <v>0</v>
      </c>
    </row>
    <row r="409" spans="1:5" ht="15">
      <c r="A409" s="28">
        <f>'Loan Amortization Schedule'!H424</f>
        <v>0</v>
      </c>
      <c r="E409" s="28">
        <f t="shared" si="6"/>
        <v>0</v>
      </c>
    </row>
    <row r="410" spans="1:5" ht="15">
      <c r="A410" s="28">
        <f>'Loan Amortization Schedule'!H425</f>
        <v>0</v>
      </c>
      <c r="E410" s="28">
        <f t="shared" si="6"/>
        <v>0</v>
      </c>
    </row>
    <row r="411" spans="1:5" ht="15">
      <c r="A411" s="28">
        <f>'Loan Amortization Schedule'!H426</f>
        <v>0</v>
      </c>
      <c r="C411" s="28">
        <f>SUM(A411:A422)</f>
        <v>0</v>
      </c>
      <c r="E411" s="28">
        <f t="shared" si="6"/>
        <v>0</v>
      </c>
    </row>
    <row r="412" spans="1:5" ht="15">
      <c r="A412" s="28">
        <f>'Loan Amortization Schedule'!H427</f>
        <v>0</v>
      </c>
      <c r="E412" s="28">
        <f t="shared" si="6"/>
        <v>0</v>
      </c>
    </row>
    <row r="413" spans="1:5" ht="15">
      <c r="A413" s="28">
        <f>'Loan Amortization Schedule'!H428</f>
        <v>0</v>
      </c>
      <c r="E413" s="28">
        <f t="shared" si="6"/>
        <v>0</v>
      </c>
    </row>
    <row r="414" spans="1:5" ht="15">
      <c r="A414" s="28">
        <f>'Loan Amortization Schedule'!H429</f>
        <v>0</v>
      </c>
      <c r="E414" s="28">
        <f t="shared" si="6"/>
        <v>0</v>
      </c>
    </row>
    <row r="415" spans="1:5" ht="15">
      <c r="A415" s="28">
        <f>'Loan Amortization Schedule'!H430</f>
        <v>0</v>
      </c>
      <c r="E415" s="28">
        <f t="shared" si="6"/>
        <v>0</v>
      </c>
    </row>
    <row r="416" spans="1:5" ht="15">
      <c r="A416" s="28">
        <f>'Loan Amortization Schedule'!H431</f>
        <v>0</v>
      </c>
      <c r="E416" s="28">
        <f t="shared" si="6"/>
        <v>0</v>
      </c>
    </row>
    <row r="417" spans="1:5" ht="15">
      <c r="A417" s="28">
        <f>'Loan Amortization Schedule'!H432</f>
        <v>0</v>
      </c>
      <c r="E417" s="28">
        <f t="shared" si="6"/>
        <v>0</v>
      </c>
    </row>
    <row r="418" spans="1:5" ht="15">
      <c r="A418" s="28">
        <f>'Loan Amortization Schedule'!H433</f>
        <v>0</v>
      </c>
      <c r="E418" s="28">
        <f t="shared" si="6"/>
        <v>0</v>
      </c>
    </row>
    <row r="419" spans="1:5" ht="15">
      <c r="A419" s="28">
        <f>'Loan Amortization Schedule'!H434</f>
        <v>0</v>
      </c>
      <c r="E419" s="28">
        <f t="shared" si="6"/>
        <v>0</v>
      </c>
    </row>
    <row r="420" spans="1:5" ht="15">
      <c r="A420" s="28">
        <f>'Loan Amortization Schedule'!H435</f>
        <v>0</v>
      </c>
      <c r="E420" s="28">
        <f t="shared" si="6"/>
        <v>0</v>
      </c>
    </row>
    <row r="421" spans="1:5" ht="15">
      <c r="A421" s="28">
        <f>'Loan Amortization Schedule'!H436</f>
        <v>0</v>
      </c>
      <c r="E421" s="28">
        <f t="shared" si="6"/>
        <v>0</v>
      </c>
    </row>
    <row r="422" spans="1:5" ht="15">
      <c r="A422" s="28">
        <f>'Loan Amortization Schedule'!H437</f>
        <v>0</v>
      </c>
      <c r="E422" s="28">
        <f t="shared" si="6"/>
        <v>0</v>
      </c>
    </row>
    <row r="423" spans="1:5" ht="15">
      <c r="A423" s="28">
        <f>'Loan Amortization Schedule'!H438</f>
        <v>0</v>
      </c>
      <c r="C423" s="28">
        <f>SUM(A423:A434)</f>
        <v>0</v>
      </c>
      <c r="E423" s="28">
        <f t="shared" si="6"/>
        <v>0</v>
      </c>
    </row>
    <row r="424" spans="1:5" ht="15">
      <c r="A424" s="28">
        <f>'Loan Amortization Schedule'!H439</f>
        <v>0</v>
      </c>
      <c r="E424" s="28">
        <f t="shared" si="6"/>
        <v>0</v>
      </c>
    </row>
    <row r="425" spans="1:5" ht="15">
      <c r="A425" s="28">
        <f>'Loan Amortization Schedule'!H440</f>
        <v>0</v>
      </c>
      <c r="E425" s="28">
        <f t="shared" si="6"/>
        <v>0</v>
      </c>
    </row>
    <row r="426" spans="1:5" ht="15">
      <c r="A426" s="28">
        <f>'Loan Amortization Schedule'!H441</f>
        <v>0</v>
      </c>
      <c r="E426" s="28">
        <f t="shared" si="6"/>
        <v>0</v>
      </c>
    </row>
    <row r="427" spans="1:5" ht="15">
      <c r="A427" s="28">
        <f>'Loan Amortization Schedule'!H442</f>
        <v>0</v>
      </c>
      <c r="E427" s="28">
        <f t="shared" si="6"/>
        <v>0</v>
      </c>
    </row>
    <row r="428" spans="1:5" ht="15">
      <c r="A428" s="28">
        <f>'Loan Amortization Schedule'!H443</f>
        <v>0</v>
      </c>
      <c r="E428" s="28">
        <f t="shared" si="6"/>
        <v>0</v>
      </c>
    </row>
    <row r="429" spans="1:5" ht="15">
      <c r="A429" s="28">
        <f>'Loan Amortization Schedule'!H444</f>
        <v>0</v>
      </c>
      <c r="E429" s="28">
        <f t="shared" si="6"/>
        <v>0</v>
      </c>
    </row>
    <row r="430" spans="1:5" ht="15">
      <c r="A430" s="28">
        <f>'Loan Amortization Schedule'!H445</f>
        <v>0</v>
      </c>
      <c r="E430" s="28">
        <f t="shared" si="6"/>
        <v>0</v>
      </c>
    </row>
    <row r="431" spans="1:5" ht="15">
      <c r="A431" s="28">
        <f>'Loan Amortization Schedule'!H446</f>
        <v>0</v>
      </c>
      <c r="E431" s="28">
        <f t="shared" si="6"/>
        <v>0</v>
      </c>
    </row>
    <row r="432" spans="1:5" ht="15">
      <c r="A432" s="28">
        <f>'Loan Amortization Schedule'!H447</f>
        <v>0</v>
      </c>
      <c r="E432" s="28">
        <f t="shared" si="6"/>
        <v>0</v>
      </c>
    </row>
    <row r="433" spans="1:5" ht="15">
      <c r="A433" s="28">
        <f>'Loan Amortization Schedule'!H448</f>
        <v>0</v>
      </c>
      <c r="E433" s="28">
        <f t="shared" si="6"/>
        <v>0</v>
      </c>
    </row>
    <row r="434" spans="1:5" ht="15">
      <c r="A434" s="28">
        <f>'Loan Amortization Schedule'!H449</f>
        <v>0</v>
      </c>
      <c r="E434" s="28">
        <f t="shared" si="6"/>
        <v>0</v>
      </c>
    </row>
    <row r="435" spans="1:5" ht="15">
      <c r="A435" s="28">
        <f>'Loan Amortization Schedule'!H450</f>
        <v>0</v>
      </c>
      <c r="C435" s="28">
        <f>SUM(A435:A446)</f>
        <v>0</v>
      </c>
      <c r="E435" s="28">
        <f t="shared" si="6"/>
        <v>0</v>
      </c>
    </row>
    <row r="436" spans="1:5" ht="15">
      <c r="A436" s="28">
        <f>'Loan Amortization Schedule'!H451</f>
        <v>0</v>
      </c>
      <c r="E436" s="28">
        <f t="shared" si="6"/>
        <v>0</v>
      </c>
    </row>
    <row r="437" spans="1:5" ht="15">
      <c r="A437" s="28">
        <f>'Loan Amortization Schedule'!H452</f>
        <v>0</v>
      </c>
      <c r="E437" s="28">
        <f t="shared" si="6"/>
        <v>0</v>
      </c>
    </row>
    <row r="438" spans="1:5" ht="15">
      <c r="A438" s="28">
        <f>'Loan Amortization Schedule'!H453</f>
        <v>0</v>
      </c>
      <c r="E438" s="28">
        <f t="shared" si="6"/>
        <v>0</v>
      </c>
    </row>
    <row r="439" spans="1:5" ht="15">
      <c r="A439" s="28">
        <f>'Loan Amortization Schedule'!H454</f>
        <v>0</v>
      </c>
      <c r="E439" s="28">
        <f t="shared" si="6"/>
        <v>0</v>
      </c>
    </row>
    <row r="440" spans="1:5" ht="15">
      <c r="A440" s="28">
        <f>'Loan Amortization Schedule'!H455</f>
        <v>0</v>
      </c>
      <c r="E440" s="28">
        <f aca="true" t="shared" si="7" ref="E440:E503">IF((C440&gt;200000),60000,(C440*0.3))</f>
        <v>0</v>
      </c>
    </row>
    <row r="441" spans="1:5" ht="15">
      <c r="A441" s="28">
        <f>'Loan Amortization Schedule'!H456</f>
        <v>0</v>
      </c>
      <c r="E441" s="28">
        <f t="shared" si="7"/>
        <v>0</v>
      </c>
    </row>
    <row r="442" spans="1:5" ht="15">
      <c r="A442" s="28">
        <f>'Loan Amortization Schedule'!H457</f>
        <v>0</v>
      </c>
      <c r="E442" s="28">
        <f t="shared" si="7"/>
        <v>0</v>
      </c>
    </row>
    <row r="443" spans="1:5" ht="15">
      <c r="A443" s="28">
        <f>'Loan Amortization Schedule'!H458</f>
        <v>0</v>
      </c>
      <c r="E443" s="28">
        <f t="shared" si="7"/>
        <v>0</v>
      </c>
    </row>
    <row r="444" spans="1:5" ht="15">
      <c r="A444" s="28">
        <f>'Loan Amortization Schedule'!H459</f>
        <v>0</v>
      </c>
      <c r="E444" s="28">
        <f t="shared" si="7"/>
        <v>0</v>
      </c>
    </row>
    <row r="445" spans="1:5" ht="15">
      <c r="A445" s="28">
        <f>'Loan Amortization Schedule'!H460</f>
        <v>0</v>
      </c>
      <c r="E445" s="28">
        <f t="shared" si="7"/>
        <v>0</v>
      </c>
    </row>
    <row r="446" spans="1:5" ht="15">
      <c r="A446" s="28">
        <f>'Loan Amortization Schedule'!H461</f>
        <v>0</v>
      </c>
      <c r="E446" s="28">
        <f t="shared" si="7"/>
        <v>0</v>
      </c>
    </row>
    <row r="447" spans="1:5" ht="15">
      <c r="A447" s="28">
        <f>'Loan Amortization Schedule'!H462</f>
        <v>0</v>
      </c>
      <c r="C447" s="28">
        <f>SUM(A447:A458)</f>
        <v>0</v>
      </c>
      <c r="E447" s="28">
        <f t="shared" si="7"/>
        <v>0</v>
      </c>
    </row>
    <row r="448" spans="1:5" ht="15">
      <c r="A448" s="28">
        <f>'Loan Amortization Schedule'!H463</f>
        <v>0</v>
      </c>
      <c r="E448" s="28">
        <f t="shared" si="7"/>
        <v>0</v>
      </c>
    </row>
    <row r="449" spans="1:5" ht="15">
      <c r="A449" s="28">
        <f>'Loan Amortization Schedule'!H464</f>
        <v>0</v>
      </c>
      <c r="E449" s="28">
        <f t="shared" si="7"/>
        <v>0</v>
      </c>
    </row>
    <row r="450" spans="1:5" ht="15">
      <c r="A450" s="28">
        <f>'Loan Amortization Schedule'!H465</f>
        <v>0</v>
      </c>
      <c r="E450" s="28">
        <f t="shared" si="7"/>
        <v>0</v>
      </c>
    </row>
    <row r="451" spans="1:5" ht="15">
      <c r="A451" s="28">
        <f>'Loan Amortization Schedule'!H466</f>
        <v>0</v>
      </c>
      <c r="E451" s="28">
        <f t="shared" si="7"/>
        <v>0</v>
      </c>
    </row>
    <row r="452" spans="1:5" ht="15">
      <c r="A452" s="28">
        <f>'Loan Amortization Schedule'!H467</f>
        <v>0</v>
      </c>
      <c r="E452" s="28">
        <f t="shared" si="7"/>
        <v>0</v>
      </c>
    </row>
    <row r="453" spans="1:5" ht="15">
      <c r="A453" s="28">
        <f>'Loan Amortization Schedule'!H468</f>
        <v>0</v>
      </c>
      <c r="E453" s="28">
        <f t="shared" si="7"/>
        <v>0</v>
      </c>
    </row>
    <row r="454" spans="1:5" ht="15">
      <c r="A454" s="28">
        <f>'Loan Amortization Schedule'!H469</f>
        <v>0</v>
      </c>
      <c r="E454" s="28">
        <f t="shared" si="7"/>
        <v>0</v>
      </c>
    </row>
    <row r="455" spans="1:5" ht="15">
      <c r="A455" s="28">
        <f>'Loan Amortization Schedule'!H470</f>
        <v>0</v>
      </c>
      <c r="E455" s="28">
        <f t="shared" si="7"/>
        <v>0</v>
      </c>
    </row>
    <row r="456" spans="1:5" ht="15">
      <c r="A456" s="28">
        <f>'Loan Amortization Schedule'!H471</f>
        <v>0</v>
      </c>
      <c r="E456" s="28">
        <f t="shared" si="7"/>
        <v>0</v>
      </c>
    </row>
    <row r="457" spans="1:5" ht="15">
      <c r="A457" s="28">
        <f>'Loan Amortization Schedule'!H472</f>
        <v>0</v>
      </c>
      <c r="E457" s="28">
        <f t="shared" si="7"/>
        <v>0</v>
      </c>
    </row>
    <row r="458" spans="1:5" ht="15">
      <c r="A458" s="28">
        <f>'Loan Amortization Schedule'!H473</f>
        <v>0</v>
      </c>
      <c r="E458" s="28">
        <f t="shared" si="7"/>
        <v>0</v>
      </c>
    </row>
    <row r="459" spans="1:5" ht="15">
      <c r="A459" s="28">
        <f>'Loan Amortization Schedule'!H474</f>
        <v>0</v>
      </c>
      <c r="C459" s="28">
        <f>SUM(A459:A470)</f>
        <v>0</v>
      </c>
      <c r="E459" s="28">
        <f t="shared" si="7"/>
        <v>0</v>
      </c>
    </row>
    <row r="460" spans="1:5" ht="15">
      <c r="A460" s="28">
        <f>'Loan Amortization Schedule'!H475</f>
        <v>0</v>
      </c>
      <c r="E460" s="28">
        <f t="shared" si="7"/>
        <v>0</v>
      </c>
    </row>
    <row r="461" spans="1:5" ht="15">
      <c r="A461" s="28">
        <f>'Loan Amortization Schedule'!H476</f>
        <v>0</v>
      </c>
      <c r="E461" s="28">
        <f t="shared" si="7"/>
        <v>0</v>
      </c>
    </row>
    <row r="462" spans="1:5" ht="15">
      <c r="A462" s="28">
        <f>'Loan Amortization Schedule'!H477</f>
        <v>0</v>
      </c>
      <c r="E462" s="28">
        <f t="shared" si="7"/>
        <v>0</v>
      </c>
    </row>
    <row r="463" spans="1:5" ht="15">
      <c r="A463" s="28">
        <f>'Loan Amortization Schedule'!H478</f>
        <v>0</v>
      </c>
      <c r="E463" s="28">
        <f t="shared" si="7"/>
        <v>0</v>
      </c>
    </row>
    <row r="464" spans="1:5" ht="15">
      <c r="A464" s="28">
        <f>'Loan Amortization Schedule'!H479</f>
        <v>0</v>
      </c>
      <c r="E464" s="28">
        <f t="shared" si="7"/>
        <v>0</v>
      </c>
    </row>
    <row r="465" spans="1:5" ht="15">
      <c r="A465" s="28">
        <f>'Loan Amortization Schedule'!H480</f>
        <v>0</v>
      </c>
      <c r="E465" s="28">
        <f t="shared" si="7"/>
        <v>0</v>
      </c>
    </row>
    <row r="466" spans="1:5" ht="15">
      <c r="A466" s="28">
        <f>'Loan Amortization Schedule'!H481</f>
        <v>0</v>
      </c>
      <c r="E466" s="28">
        <f t="shared" si="7"/>
        <v>0</v>
      </c>
    </row>
    <row r="467" spans="1:5" ht="15">
      <c r="A467" s="28">
        <f>'Loan Amortization Schedule'!H482</f>
        <v>0</v>
      </c>
      <c r="E467" s="28">
        <f t="shared" si="7"/>
        <v>0</v>
      </c>
    </row>
    <row r="468" spans="1:5" ht="15">
      <c r="A468" s="28">
        <f>'Loan Amortization Schedule'!H483</f>
        <v>0</v>
      </c>
      <c r="E468" s="28">
        <f t="shared" si="7"/>
        <v>0</v>
      </c>
    </row>
    <row r="469" spans="1:5" ht="15">
      <c r="A469" s="28">
        <f>'Loan Amortization Schedule'!H484</f>
        <v>0</v>
      </c>
      <c r="E469" s="28">
        <f t="shared" si="7"/>
        <v>0</v>
      </c>
    </row>
    <row r="470" spans="1:5" ht="15">
      <c r="A470" s="28">
        <f>'Loan Amortization Schedule'!H485</f>
        <v>0</v>
      </c>
      <c r="E470" s="28">
        <f t="shared" si="7"/>
        <v>0</v>
      </c>
    </row>
    <row r="471" spans="1:5" ht="15">
      <c r="A471" s="28">
        <f>'Loan Amortization Schedule'!H486</f>
        <v>0</v>
      </c>
      <c r="C471" s="28">
        <f>SUM(A471:A482)</f>
        <v>0</v>
      </c>
      <c r="E471" s="28">
        <f t="shared" si="7"/>
        <v>0</v>
      </c>
    </row>
    <row r="472" spans="1:5" ht="15">
      <c r="A472" s="28">
        <f>'Loan Amortization Schedule'!H487</f>
        <v>0</v>
      </c>
      <c r="E472" s="28">
        <f t="shared" si="7"/>
        <v>0</v>
      </c>
    </row>
    <row r="473" spans="1:5" ht="15">
      <c r="A473" s="28">
        <f>'Loan Amortization Schedule'!H488</f>
        <v>0</v>
      </c>
      <c r="E473" s="28">
        <f t="shared" si="7"/>
        <v>0</v>
      </c>
    </row>
    <row r="474" spans="1:5" ht="15">
      <c r="A474" s="28">
        <f>'Loan Amortization Schedule'!H489</f>
        <v>0</v>
      </c>
      <c r="E474" s="28">
        <f t="shared" si="7"/>
        <v>0</v>
      </c>
    </row>
    <row r="475" spans="1:5" ht="15">
      <c r="A475" s="28">
        <f>'Loan Amortization Schedule'!H490</f>
        <v>0</v>
      </c>
      <c r="E475" s="28">
        <f t="shared" si="7"/>
        <v>0</v>
      </c>
    </row>
    <row r="476" spans="1:5" ht="15">
      <c r="A476" s="28">
        <f>'Loan Amortization Schedule'!H491</f>
        <v>0</v>
      </c>
      <c r="E476" s="28">
        <f t="shared" si="7"/>
        <v>0</v>
      </c>
    </row>
    <row r="477" spans="1:5" ht="15">
      <c r="A477" s="28">
        <f>'Loan Amortization Schedule'!H492</f>
        <v>0</v>
      </c>
      <c r="E477" s="28">
        <f t="shared" si="7"/>
        <v>0</v>
      </c>
    </row>
    <row r="478" spans="1:5" ht="15">
      <c r="A478" s="28">
        <f>'Loan Amortization Schedule'!H493</f>
        <v>0</v>
      </c>
      <c r="E478" s="28">
        <f t="shared" si="7"/>
        <v>0</v>
      </c>
    </row>
    <row r="479" spans="1:5" ht="15">
      <c r="A479" s="28">
        <f>'Loan Amortization Schedule'!H494</f>
        <v>0</v>
      </c>
      <c r="E479" s="28">
        <f t="shared" si="7"/>
        <v>0</v>
      </c>
    </row>
    <row r="480" spans="1:5" ht="15">
      <c r="A480" s="28">
        <f>'Loan Amortization Schedule'!H495</f>
        <v>0</v>
      </c>
      <c r="E480" s="28">
        <f t="shared" si="7"/>
        <v>0</v>
      </c>
    </row>
    <row r="481" spans="1:5" ht="15">
      <c r="A481" s="28">
        <f>'Loan Amortization Schedule'!H496</f>
        <v>0</v>
      </c>
      <c r="E481" s="28">
        <f t="shared" si="7"/>
        <v>0</v>
      </c>
    </row>
    <row r="482" spans="1:5" ht="15">
      <c r="A482" s="28">
        <f>'Loan Amortization Schedule'!H497</f>
        <v>0</v>
      </c>
      <c r="E482" s="28">
        <f t="shared" si="7"/>
        <v>0</v>
      </c>
    </row>
    <row r="483" spans="1:5" ht="15">
      <c r="A483" s="28">
        <f>'Loan Amortization Schedule'!H498</f>
        <v>0</v>
      </c>
      <c r="C483" s="28">
        <f>SUM(A483:A494)</f>
        <v>0</v>
      </c>
      <c r="E483" s="28">
        <f t="shared" si="7"/>
        <v>0</v>
      </c>
    </row>
    <row r="484" spans="1:5" ht="15">
      <c r="A484" s="28">
        <f>'Loan Amortization Schedule'!H499</f>
        <v>0</v>
      </c>
      <c r="E484" s="28">
        <f t="shared" si="7"/>
        <v>0</v>
      </c>
    </row>
    <row r="485" spans="1:5" ht="15">
      <c r="A485" s="28">
        <f>'Loan Amortization Schedule'!H500</f>
        <v>0</v>
      </c>
      <c r="E485" s="28">
        <f t="shared" si="7"/>
        <v>0</v>
      </c>
    </row>
    <row r="486" spans="1:5" ht="15">
      <c r="A486" s="28">
        <f>'Loan Amortization Schedule'!H501</f>
        <v>0</v>
      </c>
      <c r="E486" s="28">
        <f t="shared" si="7"/>
        <v>0</v>
      </c>
    </row>
    <row r="487" spans="1:5" ht="15">
      <c r="A487" s="28">
        <f>'Loan Amortization Schedule'!H502</f>
        <v>0</v>
      </c>
      <c r="E487" s="28">
        <f t="shared" si="7"/>
        <v>0</v>
      </c>
    </row>
    <row r="488" spans="1:5" ht="15">
      <c r="A488" s="28">
        <f>'Loan Amortization Schedule'!H503</f>
        <v>0</v>
      </c>
      <c r="E488" s="28">
        <f t="shared" si="7"/>
        <v>0</v>
      </c>
    </row>
    <row r="489" spans="1:5" ht="15">
      <c r="A489" s="28">
        <f>'Loan Amortization Schedule'!H504</f>
        <v>0</v>
      </c>
      <c r="E489" s="28">
        <f t="shared" si="7"/>
        <v>0</v>
      </c>
    </row>
    <row r="490" spans="1:5" ht="15">
      <c r="A490" s="28">
        <f>'Loan Amortization Schedule'!H505</f>
        <v>0</v>
      </c>
      <c r="E490" s="28">
        <f t="shared" si="7"/>
        <v>0</v>
      </c>
    </row>
    <row r="491" spans="1:5" ht="15">
      <c r="A491" s="28">
        <f>'Loan Amortization Schedule'!H506</f>
        <v>0</v>
      </c>
      <c r="E491" s="28">
        <f t="shared" si="7"/>
        <v>0</v>
      </c>
    </row>
    <row r="492" spans="1:5" ht="15">
      <c r="A492" s="28">
        <f>'Loan Amortization Schedule'!H507</f>
        <v>0</v>
      </c>
      <c r="E492" s="28">
        <f t="shared" si="7"/>
        <v>0</v>
      </c>
    </row>
    <row r="493" spans="1:5" ht="15">
      <c r="A493" s="28">
        <f>'Loan Amortization Schedule'!H508</f>
        <v>0</v>
      </c>
      <c r="E493" s="28">
        <f t="shared" si="7"/>
        <v>0</v>
      </c>
    </row>
    <row r="494" spans="1:5" ht="15">
      <c r="A494" s="28">
        <f>'Loan Amortization Schedule'!H509</f>
        <v>0</v>
      </c>
      <c r="E494" s="28">
        <f t="shared" si="7"/>
        <v>0</v>
      </c>
    </row>
    <row r="495" spans="1:5" ht="15">
      <c r="A495" s="28">
        <f>'Loan Amortization Schedule'!H510</f>
        <v>0</v>
      </c>
      <c r="C495" s="28">
        <f>SUM(A495:A506)</f>
        <v>0</v>
      </c>
      <c r="E495" s="28">
        <f t="shared" si="7"/>
        <v>0</v>
      </c>
    </row>
    <row r="496" spans="1:5" ht="15">
      <c r="A496" s="28">
        <f>'Loan Amortization Schedule'!H511</f>
        <v>0</v>
      </c>
      <c r="E496" s="28">
        <f t="shared" si="7"/>
        <v>0</v>
      </c>
    </row>
    <row r="497" spans="1:5" ht="15">
      <c r="A497" s="28">
        <f>'Loan Amortization Schedule'!H512</f>
        <v>0</v>
      </c>
      <c r="E497" s="28">
        <f t="shared" si="7"/>
        <v>0</v>
      </c>
    </row>
    <row r="498" spans="1:5" ht="15">
      <c r="A498" s="28">
        <f>'Loan Amortization Schedule'!H513</f>
        <v>0</v>
      </c>
      <c r="E498" s="28">
        <f t="shared" si="7"/>
        <v>0</v>
      </c>
    </row>
    <row r="499" spans="1:5" ht="15">
      <c r="A499" s="28">
        <f>'Loan Amortization Schedule'!H514</f>
        <v>0</v>
      </c>
      <c r="E499" s="28">
        <f t="shared" si="7"/>
        <v>0</v>
      </c>
    </row>
    <row r="500" spans="1:5" ht="15">
      <c r="A500" s="28">
        <f>'Loan Amortization Schedule'!H515</f>
        <v>0</v>
      </c>
      <c r="E500" s="28">
        <f t="shared" si="7"/>
        <v>0</v>
      </c>
    </row>
    <row r="501" spans="1:5" ht="15">
      <c r="A501" s="28">
        <f>'Loan Amortization Schedule'!H516</f>
        <v>0</v>
      </c>
      <c r="E501" s="28">
        <f t="shared" si="7"/>
        <v>0</v>
      </c>
    </row>
    <row r="502" spans="1:5" ht="15">
      <c r="A502" s="28">
        <f>'Loan Amortization Schedule'!H517</f>
        <v>0</v>
      </c>
      <c r="E502" s="28">
        <f t="shared" si="7"/>
        <v>0</v>
      </c>
    </row>
    <row r="503" spans="1:5" ht="15">
      <c r="A503" s="28">
        <f>'Loan Amortization Schedule'!H518</f>
        <v>0</v>
      </c>
      <c r="E503" s="28">
        <f t="shared" si="7"/>
        <v>0</v>
      </c>
    </row>
    <row r="504" spans="1:5" ht="15">
      <c r="A504" s="28">
        <f>'Loan Amortization Schedule'!H519</f>
        <v>0</v>
      </c>
      <c r="E504" s="28">
        <f aca="true" t="shared" si="8" ref="E504:E567">IF((C504&gt;200000),60000,(C504*0.3))</f>
        <v>0</v>
      </c>
    </row>
    <row r="505" spans="1:5" ht="15">
      <c r="A505" s="28">
        <f>'Loan Amortization Schedule'!H520</f>
        <v>0</v>
      </c>
      <c r="E505" s="28">
        <f t="shared" si="8"/>
        <v>0</v>
      </c>
    </row>
    <row r="506" spans="1:5" ht="15">
      <c r="A506" s="28">
        <f>'Loan Amortization Schedule'!H521</f>
        <v>0</v>
      </c>
      <c r="E506" s="28">
        <f t="shared" si="8"/>
        <v>0</v>
      </c>
    </row>
    <row r="507" spans="1:5" ht="15">
      <c r="A507" s="28">
        <f>'Loan Amortization Schedule'!H522</f>
        <v>0</v>
      </c>
      <c r="C507" s="28">
        <f>SUM(A507:A518)</f>
        <v>0</v>
      </c>
      <c r="E507" s="28">
        <f t="shared" si="8"/>
        <v>0</v>
      </c>
    </row>
    <row r="508" spans="1:5" ht="15">
      <c r="A508" s="28">
        <f>'Loan Amortization Schedule'!H523</f>
        <v>0</v>
      </c>
      <c r="E508" s="28">
        <f t="shared" si="8"/>
        <v>0</v>
      </c>
    </row>
    <row r="509" spans="1:5" ht="15">
      <c r="A509" s="28">
        <f>'Loan Amortization Schedule'!H524</f>
        <v>0</v>
      </c>
      <c r="E509" s="28">
        <f t="shared" si="8"/>
        <v>0</v>
      </c>
    </row>
    <row r="510" spans="1:5" ht="15">
      <c r="A510" s="28">
        <f>'Loan Amortization Schedule'!H525</f>
        <v>0</v>
      </c>
      <c r="E510" s="28">
        <f t="shared" si="8"/>
        <v>0</v>
      </c>
    </row>
    <row r="511" spans="1:5" ht="15">
      <c r="A511" s="28">
        <f>'Loan Amortization Schedule'!H526</f>
        <v>0</v>
      </c>
      <c r="E511" s="28">
        <f t="shared" si="8"/>
        <v>0</v>
      </c>
    </row>
    <row r="512" spans="1:5" ht="15">
      <c r="A512" s="28">
        <f>'Loan Amortization Schedule'!H527</f>
        <v>0</v>
      </c>
      <c r="E512" s="28">
        <f t="shared" si="8"/>
        <v>0</v>
      </c>
    </row>
    <row r="513" spans="1:5" ht="15">
      <c r="A513" s="28">
        <f>'Loan Amortization Schedule'!H528</f>
        <v>0</v>
      </c>
      <c r="E513" s="28">
        <f t="shared" si="8"/>
        <v>0</v>
      </c>
    </row>
    <row r="514" spans="1:5" ht="15">
      <c r="A514" s="28">
        <f>'Loan Amortization Schedule'!H529</f>
        <v>0</v>
      </c>
      <c r="E514" s="28">
        <f t="shared" si="8"/>
        <v>0</v>
      </c>
    </row>
    <row r="515" spans="1:5" ht="15">
      <c r="A515" s="28">
        <f>'Loan Amortization Schedule'!H530</f>
        <v>0</v>
      </c>
      <c r="E515" s="28">
        <f t="shared" si="8"/>
        <v>0</v>
      </c>
    </row>
    <row r="516" spans="1:5" ht="15">
      <c r="A516" s="28">
        <f>'Loan Amortization Schedule'!H531</f>
        <v>0</v>
      </c>
      <c r="E516" s="28">
        <f t="shared" si="8"/>
        <v>0</v>
      </c>
    </row>
    <row r="517" spans="1:5" ht="15">
      <c r="A517" s="28">
        <f>'Loan Amortization Schedule'!H532</f>
        <v>0</v>
      </c>
      <c r="E517" s="28">
        <f t="shared" si="8"/>
        <v>0</v>
      </c>
    </row>
    <row r="518" spans="1:5" ht="15">
      <c r="A518" s="28">
        <f>'Loan Amortization Schedule'!H533</f>
        <v>0</v>
      </c>
      <c r="E518" s="28">
        <f t="shared" si="8"/>
        <v>0</v>
      </c>
    </row>
    <row r="519" spans="1:5" ht="15">
      <c r="A519" s="28">
        <f>'Loan Amortization Schedule'!H534</f>
        <v>0</v>
      </c>
      <c r="C519" s="28">
        <f>SUM(A519:A530)</f>
        <v>0</v>
      </c>
      <c r="E519" s="28">
        <f t="shared" si="8"/>
        <v>0</v>
      </c>
    </row>
    <row r="520" spans="1:5" ht="15">
      <c r="A520" s="28">
        <f>'Loan Amortization Schedule'!H535</f>
        <v>0</v>
      </c>
      <c r="E520" s="28">
        <f t="shared" si="8"/>
        <v>0</v>
      </c>
    </row>
    <row r="521" spans="1:5" ht="15">
      <c r="A521" s="28">
        <f>'Loan Amortization Schedule'!H536</f>
        <v>0</v>
      </c>
      <c r="E521" s="28">
        <f t="shared" si="8"/>
        <v>0</v>
      </c>
    </row>
    <row r="522" spans="1:5" ht="15">
      <c r="A522" s="28">
        <f>'Loan Amortization Schedule'!H537</f>
        <v>0</v>
      </c>
      <c r="E522" s="28">
        <f t="shared" si="8"/>
        <v>0</v>
      </c>
    </row>
    <row r="523" spans="1:5" ht="15">
      <c r="A523" s="28">
        <f>'Loan Amortization Schedule'!H538</f>
        <v>0</v>
      </c>
      <c r="E523" s="28">
        <f t="shared" si="8"/>
        <v>0</v>
      </c>
    </row>
    <row r="524" spans="1:5" ht="15">
      <c r="A524" s="28">
        <f>'Loan Amortization Schedule'!H539</f>
        <v>0</v>
      </c>
      <c r="E524" s="28">
        <f t="shared" si="8"/>
        <v>0</v>
      </c>
    </row>
    <row r="525" spans="1:5" ht="15">
      <c r="A525" s="28">
        <f>'Loan Amortization Schedule'!H540</f>
        <v>0</v>
      </c>
      <c r="E525" s="28">
        <f t="shared" si="8"/>
        <v>0</v>
      </c>
    </row>
    <row r="526" spans="1:5" ht="15">
      <c r="A526" s="28">
        <f>'Loan Amortization Schedule'!H541</f>
        <v>0</v>
      </c>
      <c r="E526" s="28">
        <f t="shared" si="8"/>
        <v>0</v>
      </c>
    </row>
    <row r="527" spans="1:5" ht="15">
      <c r="A527" s="28">
        <f>'Loan Amortization Schedule'!H542</f>
        <v>0</v>
      </c>
      <c r="E527" s="28">
        <f t="shared" si="8"/>
        <v>0</v>
      </c>
    </row>
    <row r="528" spans="1:5" ht="15">
      <c r="A528" s="28">
        <f>'Loan Amortization Schedule'!H543</f>
        <v>0</v>
      </c>
      <c r="E528" s="28">
        <f t="shared" si="8"/>
        <v>0</v>
      </c>
    </row>
    <row r="529" spans="1:5" ht="15">
      <c r="A529" s="28">
        <f>'Loan Amortization Schedule'!H544</f>
        <v>0</v>
      </c>
      <c r="E529" s="28">
        <f t="shared" si="8"/>
        <v>0</v>
      </c>
    </row>
    <row r="530" spans="1:5" ht="15">
      <c r="A530" s="28">
        <f>'Loan Amortization Schedule'!H545</f>
        <v>0</v>
      </c>
      <c r="E530" s="28">
        <f t="shared" si="8"/>
        <v>0</v>
      </c>
    </row>
    <row r="531" spans="1:5" ht="15">
      <c r="A531" s="28">
        <f>'Loan Amortization Schedule'!H546</f>
        <v>0</v>
      </c>
      <c r="C531" s="28">
        <f>SUM(A531:A542)</f>
        <v>0</v>
      </c>
      <c r="E531" s="28">
        <f t="shared" si="8"/>
        <v>0</v>
      </c>
    </row>
    <row r="532" spans="1:5" ht="15">
      <c r="A532" s="28">
        <f>'Loan Amortization Schedule'!H547</f>
        <v>0</v>
      </c>
      <c r="E532" s="28">
        <f t="shared" si="8"/>
        <v>0</v>
      </c>
    </row>
    <row r="533" spans="1:5" ht="15">
      <c r="A533" s="28">
        <f>'Loan Amortization Schedule'!H548</f>
        <v>0</v>
      </c>
      <c r="E533" s="28">
        <f t="shared" si="8"/>
        <v>0</v>
      </c>
    </row>
    <row r="534" spans="1:5" ht="15">
      <c r="A534" s="28">
        <f>'Loan Amortization Schedule'!H549</f>
        <v>0</v>
      </c>
      <c r="E534" s="28">
        <f t="shared" si="8"/>
        <v>0</v>
      </c>
    </row>
    <row r="535" spans="1:5" ht="15">
      <c r="A535" s="28">
        <f>'Loan Amortization Schedule'!H550</f>
        <v>0</v>
      </c>
      <c r="E535" s="28">
        <f t="shared" si="8"/>
        <v>0</v>
      </c>
    </row>
    <row r="536" spans="1:5" ht="15">
      <c r="A536" s="28">
        <f>'Loan Amortization Schedule'!H551</f>
        <v>0</v>
      </c>
      <c r="E536" s="28">
        <f t="shared" si="8"/>
        <v>0</v>
      </c>
    </row>
    <row r="537" spans="1:5" ht="15">
      <c r="A537" s="28">
        <f>'Loan Amortization Schedule'!H552</f>
        <v>0</v>
      </c>
      <c r="E537" s="28">
        <f t="shared" si="8"/>
        <v>0</v>
      </c>
    </row>
    <row r="538" spans="1:5" ht="15">
      <c r="A538" s="28">
        <f>'Loan Amortization Schedule'!H553</f>
        <v>0</v>
      </c>
      <c r="E538" s="28">
        <f t="shared" si="8"/>
        <v>0</v>
      </c>
    </row>
    <row r="539" spans="1:5" ht="15">
      <c r="A539" s="28">
        <f>'Loan Amortization Schedule'!H554</f>
        <v>0</v>
      </c>
      <c r="E539" s="28">
        <f t="shared" si="8"/>
        <v>0</v>
      </c>
    </row>
    <row r="540" spans="1:5" ht="15">
      <c r="A540" s="28">
        <f>'Loan Amortization Schedule'!H555</f>
        <v>0</v>
      </c>
      <c r="E540" s="28">
        <f t="shared" si="8"/>
        <v>0</v>
      </c>
    </row>
    <row r="541" spans="1:5" ht="15">
      <c r="A541" s="28">
        <f>'Loan Amortization Schedule'!H556</f>
        <v>0</v>
      </c>
      <c r="E541" s="28">
        <f t="shared" si="8"/>
        <v>0</v>
      </c>
    </row>
    <row r="542" spans="1:5" ht="15">
      <c r="A542" s="28">
        <f>'Loan Amortization Schedule'!H557</f>
        <v>0</v>
      </c>
      <c r="E542" s="28">
        <f t="shared" si="8"/>
        <v>0</v>
      </c>
    </row>
    <row r="543" spans="1:5" ht="15">
      <c r="A543" s="28">
        <f>'Loan Amortization Schedule'!H558</f>
        <v>0</v>
      </c>
      <c r="C543" s="28">
        <f>SUM(A543:A554)</f>
        <v>0</v>
      </c>
      <c r="E543" s="28">
        <f t="shared" si="8"/>
        <v>0</v>
      </c>
    </row>
    <row r="544" spans="1:5" ht="15">
      <c r="A544" s="28">
        <f>'Loan Amortization Schedule'!H559</f>
        <v>0</v>
      </c>
      <c r="E544" s="28">
        <f t="shared" si="8"/>
        <v>0</v>
      </c>
    </row>
    <row r="545" spans="1:5" ht="15">
      <c r="A545" s="28">
        <f>'Loan Amortization Schedule'!H560</f>
        <v>0</v>
      </c>
      <c r="E545" s="28">
        <f t="shared" si="8"/>
        <v>0</v>
      </c>
    </row>
    <row r="546" spans="1:5" ht="15">
      <c r="A546" s="28">
        <f>'Loan Amortization Schedule'!H561</f>
        <v>0</v>
      </c>
      <c r="E546" s="28">
        <f t="shared" si="8"/>
        <v>0</v>
      </c>
    </row>
    <row r="547" spans="1:5" ht="15">
      <c r="A547" s="28">
        <f>'Loan Amortization Schedule'!H562</f>
        <v>0</v>
      </c>
      <c r="E547" s="28">
        <f t="shared" si="8"/>
        <v>0</v>
      </c>
    </row>
    <row r="548" spans="1:5" ht="15">
      <c r="A548" s="28">
        <f>'Loan Amortization Schedule'!H563</f>
        <v>0</v>
      </c>
      <c r="E548" s="28">
        <f t="shared" si="8"/>
        <v>0</v>
      </c>
    </row>
    <row r="549" spans="1:5" ht="15">
      <c r="A549" s="28">
        <f>'Loan Amortization Schedule'!H564</f>
        <v>0</v>
      </c>
      <c r="E549" s="28">
        <f t="shared" si="8"/>
        <v>0</v>
      </c>
    </row>
    <row r="550" spans="1:5" ht="15">
      <c r="A550" s="28">
        <f>'Loan Amortization Schedule'!H565</f>
        <v>0</v>
      </c>
      <c r="E550" s="28">
        <f t="shared" si="8"/>
        <v>0</v>
      </c>
    </row>
    <row r="551" spans="1:5" ht="15">
      <c r="A551" s="28">
        <f>'Loan Amortization Schedule'!H566</f>
        <v>0</v>
      </c>
      <c r="E551" s="28">
        <f t="shared" si="8"/>
        <v>0</v>
      </c>
    </row>
    <row r="552" spans="1:5" ht="15">
      <c r="A552" s="28">
        <f>'Loan Amortization Schedule'!H567</f>
        <v>0</v>
      </c>
      <c r="E552" s="28">
        <f t="shared" si="8"/>
        <v>0</v>
      </c>
    </row>
    <row r="553" spans="1:5" ht="15">
      <c r="A553" s="28">
        <f>'Loan Amortization Schedule'!H568</f>
        <v>0</v>
      </c>
      <c r="E553" s="28">
        <f t="shared" si="8"/>
        <v>0</v>
      </c>
    </row>
    <row r="554" spans="1:5" ht="15">
      <c r="A554" s="28">
        <f>'Loan Amortization Schedule'!H569</f>
        <v>0</v>
      </c>
      <c r="E554" s="28">
        <f t="shared" si="8"/>
        <v>0</v>
      </c>
    </row>
    <row r="555" spans="1:5" ht="15">
      <c r="A555" s="28">
        <f>'Loan Amortization Schedule'!H570</f>
        <v>0</v>
      </c>
      <c r="C555" s="28">
        <f>SUM(A555:A566)</f>
        <v>0</v>
      </c>
      <c r="E555" s="28">
        <f t="shared" si="8"/>
        <v>0</v>
      </c>
    </row>
    <row r="556" spans="1:5" ht="15">
      <c r="A556" s="28">
        <f>'Loan Amortization Schedule'!H571</f>
        <v>0</v>
      </c>
      <c r="E556" s="28">
        <f t="shared" si="8"/>
        <v>0</v>
      </c>
    </row>
    <row r="557" spans="1:5" ht="15">
      <c r="A557" s="28">
        <f>'Loan Amortization Schedule'!H572</f>
        <v>0</v>
      </c>
      <c r="E557" s="28">
        <f t="shared" si="8"/>
        <v>0</v>
      </c>
    </row>
    <row r="558" spans="1:5" ht="15">
      <c r="A558" s="28">
        <f>'Loan Amortization Schedule'!H573</f>
        <v>0</v>
      </c>
      <c r="E558" s="28">
        <f t="shared" si="8"/>
        <v>0</v>
      </c>
    </row>
    <row r="559" spans="1:5" ht="15">
      <c r="A559" s="28">
        <f>'Loan Amortization Schedule'!H574</f>
        <v>0</v>
      </c>
      <c r="E559" s="28">
        <f t="shared" si="8"/>
        <v>0</v>
      </c>
    </row>
    <row r="560" spans="1:5" ht="15">
      <c r="A560" s="28">
        <f>'Loan Amortization Schedule'!H575</f>
        <v>0</v>
      </c>
      <c r="E560" s="28">
        <f t="shared" si="8"/>
        <v>0</v>
      </c>
    </row>
    <row r="561" spans="1:5" ht="15">
      <c r="A561" s="28">
        <f>'Loan Amortization Schedule'!H576</f>
        <v>0</v>
      </c>
      <c r="E561" s="28">
        <f t="shared" si="8"/>
        <v>0</v>
      </c>
    </row>
    <row r="562" spans="1:5" ht="15">
      <c r="A562" s="28">
        <f>'Loan Amortization Schedule'!H577</f>
        <v>0</v>
      </c>
      <c r="E562" s="28">
        <f t="shared" si="8"/>
        <v>0</v>
      </c>
    </row>
    <row r="563" spans="1:5" ht="15">
      <c r="A563" s="28">
        <f>'Loan Amortization Schedule'!H578</f>
        <v>0</v>
      </c>
      <c r="E563" s="28">
        <f t="shared" si="8"/>
        <v>0</v>
      </c>
    </row>
    <row r="564" spans="1:5" ht="15">
      <c r="A564" s="28">
        <f>'Loan Amortization Schedule'!H579</f>
        <v>0</v>
      </c>
      <c r="E564" s="28">
        <f t="shared" si="8"/>
        <v>0</v>
      </c>
    </row>
    <row r="565" spans="1:5" ht="15">
      <c r="A565" s="28">
        <f>'Loan Amortization Schedule'!H580</f>
        <v>0</v>
      </c>
      <c r="E565" s="28">
        <f t="shared" si="8"/>
        <v>0</v>
      </c>
    </row>
    <row r="566" spans="1:5" ht="15">
      <c r="A566" s="28">
        <f>'Loan Amortization Schedule'!H581</f>
        <v>0</v>
      </c>
      <c r="E566" s="28">
        <f t="shared" si="8"/>
        <v>0</v>
      </c>
    </row>
    <row r="567" spans="1:5" ht="15">
      <c r="A567" s="28">
        <f>'Loan Amortization Schedule'!H582</f>
        <v>0</v>
      </c>
      <c r="C567" s="28">
        <f>SUM(A567:A578)</f>
        <v>0</v>
      </c>
      <c r="E567" s="28">
        <f t="shared" si="8"/>
        <v>0</v>
      </c>
    </row>
    <row r="568" spans="1:5" ht="15">
      <c r="A568" s="28">
        <f>'Loan Amortization Schedule'!H583</f>
        <v>0</v>
      </c>
      <c r="E568" s="28">
        <f aca="true" t="shared" si="9" ref="E568:E631">IF((C568&gt;200000),60000,(C568*0.3))</f>
        <v>0</v>
      </c>
    </row>
    <row r="569" spans="1:5" ht="15">
      <c r="A569" s="28">
        <f>'Loan Amortization Schedule'!H584</f>
        <v>0</v>
      </c>
      <c r="E569" s="28">
        <f t="shared" si="9"/>
        <v>0</v>
      </c>
    </row>
    <row r="570" spans="1:5" ht="15">
      <c r="A570" s="28">
        <f>'Loan Amortization Schedule'!H585</f>
        <v>0</v>
      </c>
      <c r="E570" s="28">
        <f t="shared" si="9"/>
        <v>0</v>
      </c>
    </row>
    <row r="571" spans="1:5" ht="15">
      <c r="A571" s="28">
        <f>'Loan Amortization Schedule'!H586</f>
        <v>0</v>
      </c>
      <c r="E571" s="28">
        <f t="shared" si="9"/>
        <v>0</v>
      </c>
    </row>
    <row r="572" spans="1:5" ht="15">
      <c r="A572" s="28">
        <f>'Loan Amortization Schedule'!H587</f>
        <v>0</v>
      </c>
      <c r="E572" s="28">
        <f t="shared" si="9"/>
        <v>0</v>
      </c>
    </row>
    <row r="573" spans="1:5" ht="15">
      <c r="A573" s="28">
        <f>'Loan Amortization Schedule'!H588</f>
        <v>0</v>
      </c>
      <c r="E573" s="28">
        <f t="shared" si="9"/>
        <v>0</v>
      </c>
    </row>
    <row r="574" spans="1:5" ht="15">
      <c r="A574" s="28">
        <f>'Loan Amortization Schedule'!H589</f>
        <v>0</v>
      </c>
      <c r="E574" s="28">
        <f t="shared" si="9"/>
        <v>0</v>
      </c>
    </row>
    <row r="575" spans="1:5" ht="15">
      <c r="A575" s="28">
        <f>'Loan Amortization Schedule'!H590</f>
        <v>0</v>
      </c>
      <c r="E575" s="28">
        <f t="shared" si="9"/>
        <v>0</v>
      </c>
    </row>
    <row r="576" spans="1:5" ht="15">
      <c r="A576" s="28">
        <f>'Loan Amortization Schedule'!H591</f>
        <v>0</v>
      </c>
      <c r="E576" s="28">
        <f t="shared" si="9"/>
        <v>0</v>
      </c>
    </row>
    <row r="577" spans="1:5" ht="15">
      <c r="A577" s="28">
        <f>'Loan Amortization Schedule'!H592</f>
        <v>0</v>
      </c>
      <c r="E577" s="28">
        <f t="shared" si="9"/>
        <v>0</v>
      </c>
    </row>
    <row r="578" spans="1:5" ht="15">
      <c r="A578" s="28">
        <f>'Loan Amortization Schedule'!H593</f>
        <v>0</v>
      </c>
      <c r="E578" s="28">
        <f t="shared" si="9"/>
        <v>0</v>
      </c>
    </row>
    <row r="579" spans="1:5" ht="15">
      <c r="A579" s="28">
        <f>'Loan Amortization Schedule'!H594</f>
        <v>0</v>
      </c>
      <c r="C579" s="28">
        <f>SUM(A579:A590)</f>
        <v>0</v>
      </c>
      <c r="E579" s="28">
        <f t="shared" si="9"/>
        <v>0</v>
      </c>
    </row>
    <row r="580" spans="1:5" ht="15">
      <c r="A580" s="28">
        <f>'Loan Amortization Schedule'!H595</f>
        <v>0</v>
      </c>
      <c r="E580" s="28">
        <f t="shared" si="9"/>
        <v>0</v>
      </c>
    </row>
    <row r="581" spans="1:5" ht="15">
      <c r="A581" s="28">
        <f>'Loan Amortization Schedule'!H596</f>
        <v>0</v>
      </c>
      <c r="E581" s="28">
        <f t="shared" si="9"/>
        <v>0</v>
      </c>
    </row>
    <row r="582" spans="1:5" ht="15">
      <c r="A582" s="28">
        <f>'Loan Amortization Schedule'!H597</f>
        <v>0</v>
      </c>
      <c r="E582" s="28">
        <f t="shared" si="9"/>
        <v>0</v>
      </c>
    </row>
    <row r="583" spans="1:5" ht="15">
      <c r="A583" s="28">
        <f>'Loan Amortization Schedule'!H598</f>
        <v>0</v>
      </c>
      <c r="E583" s="28">
        <f t="shared" si="9"/>
        <v>0</v>
      </c>
    </row>
    <row r="584" spans="1:5" ht="15">
      <c r="A584" s="28">
        <f>'Loan Amortization Schedule'!H599</f>
        <v>0</v>
      </c>
      <c r="E584" s="28">
        <f t="shared" si="9"/>
        <v>0</v>
      </c>
    </row>
    <row r="585" spans="1:5" ht="15">
      <c r="A585" s="28">
        <f>'Loan Amortization Schedule'!H600</f>
        <v>0</v>
      </c>
      <c r="E585" s="28">
        <f t="shared" si="9"/>
        <v>0</v>
      </c>
    </row>
    <row r="586" spans="1:5" ht="15">
      <c r="A586" s="28">
        <f>'Loan Amortization Schedule'!H601</f>
        <v>0</v>
      </c>
      <c r="E586" s="28">
        <f t="shared" si="9"/>
        <v>0</v>
      </c>
    </row>
    <row r="587" spans="1:5" ht="15">
      <c r="A587" s="28">
        <f>'Loan Amortization Schedule'!H602</f>
        <v>0</v>
      </c>
      <c r="E587" s="28">
        <f t="shared" si="9"/>
        <v>0</v>
      </c>
    </row>
    <row r="588" spans="1:5" ht="15">
      <c r="A588" s="28">
        <f>'Loan Amortization Schedule'!H603</f>
        <v>0</v>
      </c>
      <c r="E588" s="28">
        <f t="shared" si="9"/>
        <v>0</v>
      </c>
    </row>
    <row r="589" spans="1:5" ht="15">
      <c r="A589" s="28">
        <f>'Loan Amortization Schedule'!H604</f>
        <v>0</v>
      </c>
      <c r="E589" s="28">
        <f t="shared" si="9"/>
        <v>0</v>
      </c>
    </row>
    <row r="590" spans="1:5" ht="15">
      <c r="A590" s="28">
        <f>'Loan Amortization Schedule'!H605</f>
        <v>0</v>
      </c>
      <c r="E590" s="28">
        <f t="shared" si="9"/>
        <v>0</v>
      </c>
    </row>
    <row r="591" spans="1:5" ht="15">
      <c r="A591" s="28">
        <f>'Loan Amortization Schedule'!H606</f>
        <v>0</v>
      </c>
      <c r="C591" s="28">
        <f>SUM(A591:A602)</f>
        <v>0</v>
      </c>
      <c r="E591" s="28">
        <f t="shared" si="9"/>
        <v>0</v>
      </c>
    </row>
    <row r="592" spans="1:5" ht="15">
      <c r="A592" s="28">
        <f>'Loan Amortization Schedule'!H607</f>
        <v>0</v>
      </c>
      <c r="E592" s="28">
        <f t="shared" si="9"/>
        <v>0</v>
      </c>
    </row>
    <row r="593" spans="1:5" ht="15">
      <c r="A593" s="28">
        <f>'Loan Amortization Schedule'!H608</f>
        <v>0</v>
      </c>
      <c r="E593" s="28">
        <f t="shared" si="9"/>
        <v>0</v>
      </c>
    </row>
    <row r="594" spans="1:5" ht="15">
      <c r="A594" s="28">
        <f>'Loan Amortization Schedule'!H609</f>
        <v>0</v>
      </c>
      <c r="E594" s="28">
        <f t="shared" si="9"/>
        <v>0</v>
      </c>
    </row>
    <row r="595" spans="1:5" ht="15">
      <c r="A595" s="28">
        <f>'Loan Amortization Schedule'!H610</f>
        <v>0</v>
      </c>
      <c r="E595" s="28">
        <f t="shared" si="9"/>
        <v>0</v>
      </c>
    </row>
    <row r="596" spans="1:5" ht="15">
      <c r="A596" s="28">
        <f>'Loan Amortization Schedule'!H611</f>
        <v>0</v>
      </c>
      <c r="E596" s="28">
        <f t="shared" si="9"/>
        <v>0</v>
      </c>
    </row>
    <row r="597" spans="1:5" ht="15">
      <c r="A597" s="28">
        <f>'Loan Amortization Schedule'!H612</f>
        <v>0</v>
      </c>
      <c r="E597" s="28">
        <f t="shared" si="9"/>
        <v>0</v>
      </c>
    </row>
    <row r="598" spans="1:5" ht="15">
      <c r="A598" s="28">
        <f>'Loan Amortization Schedule'!H613</f>
        <v>0</v>
      </c>
      <c r="E598" s="28">
        <f t="shared" si="9"/>
        <v>0</v>
      </c>
    </row>
    <row r="599" spans="1:5" ht="15">
      <c r="A599" s="28">
        <f>'Loan Amortization Schedule'!H614</f>
        <v>0</v>
      </c>
      <c r="E599" s="28">
        <f t="shared" si="9"/>
        <v>0</v>
      </c>
    </row>
    <row r="600" spans="1:5" ht="15">
      <c r="A600" s="28">
        <f>'Loan Amortization Schedule'!H615</f>
        <v>0</v>
      </c>
      <c r="E600" s="28">
        <f t="shared" si="9"/>
        <v>0</v>
      </c>
    </row>
    <row r="601" spans="1:5" ht="15">
      <c r="A601" s="28">
        <f>'Loan Amortization Schedule'!H616</f>
        <v>0</v>
      </c>
      <c r="E601" s="28">
        <f t="shared" si="9"/>
        <v>0</v>
      </c>
    </row>
    <row r="602" spans="1:5" ht="15">
      <c r="A602" s="28">
        <f>'Loan Amortization Schedule'!H617</f>
        <v>0</v>
      </c>
      <c r="E602" s="28">
        <f t="shared" si="9"/>
        <v>0</v>
      </c>
    </row>
    <row r="603" spans="1:5" ht="15">
      <c r="A603" s="28">
        <f>'Loan Amortization Schedule'!H618</f>
        <v>0</v>
      </c>
      <c r="C603" s="28">
        <f>SUM(A603:A614)</f>
        <v>0</v>
      </c>
      <c r="E603" s="28">
        <f t="shared" si="9"/>
        <v>0</v>
      </c>
    </row>
    <row r="604" spans="1:5" ht="15">
      <c r="A604" s="28">
        <f>'Loan Amortization Schedule'!H619</f>
        <v>0</v>
      </c>
      <c r="E604" s="28">
        <f t="shared" si="9"/>
        <v>0</v>
      </c>
    </row>
    <row r="605" spans="1:5" ht="15">
      <c r="A605" s="28">
        <f>'Loan Amortization Schedule'!H620</f>
        <v>0</v>
      </c>
      <c r="E605" s="28">
        <f t="shared" si="9"/>
        <v>0</v>
      </c>
    </row>
    <row r="606" spans="1:5" ht="15">
      <c r="A606" s="28">
        <f>'Loan Amortization Schedule'!H621</f>
        <v>0</v>
      </c>
      <c r="E606" s="28">
        <f t="shared" si="9"/>
        <v>0</v>
      </c>
    </row>
    <row r="607" spans="1:5" ht="15">
      <c r="A607" s="28">
        <f>'Loan Amortization Schedule'!H622</f>
        <v>0</v>
      </c>
      <c r="E607" s="28">
        <f t="shared" si="9"/>
        <v>0</v>
      </c>
    </row>
    <row r="608" spans="1:5" ht="15">
      <c r="A608" s="28">
        <f>'Loan Amortization Schedule'!H623</f>
        <v>0</v>
      </c>
      <c r="E608" s="28">
        <f t="shared" si="9"/>
        <v>0</v>
      </c>
    </row>
    <row r="609" spans="1:5" ht="15">
      <c r="A609" s="28">
        <f>'Loan Amortization Schedule'!H624</f>
        <v>0</v>
      </c>
      <c r="E609" s="28">
        <f t="shared" si="9"/>
        <v>0</v>
      </c>
    </row>
    <row r="610" spans="1:5" ht="15">
      <c r="A610" s="28">
        <f>'Loan Amortization Schedule'!H625</f>
        <v>0</v>
      </c>
      <c r="E610" s="28">
        <f t="shared" si="9"/>
        <v>0</v>
      </c>
    </row>
    <row r="611" spans="1:5" ht="15">
      <c r="A611" s="28">
        <f>'Loan Amortization Schedule'!H626</f>
        <v>0</v>
      </c>
      <c r="E611" s="28">
        <f t="shared" si="9"/>
        <v>0</v>
      </c>
    </row>
    <row r="612" spans="1:5" ht="15">
      <c r="A612" s="28">
        <f>'Loan Amortization Schedule'!H627</f>
        <v>0</v>
      </c>
      <c r="E612" s="28">
        <f t="shared" si="9"/>
        <v>0</v>
      </c>
    </row>
    <row r="613" spans="1:5" ht="15">
      <c r="A613" s="28">
        <f>'Loan Amortization Schedule'!H628</f>
        <v>0</v>
      </c>
      <c r="E613" s="28">
        <f t="shared" si="9"/>
        <v>0</v>
      </c>
    </row>
    <row r="614" spans="1:5" ht="15">
      <c r="A614" s="28">
        <f>'Loan Amortization Schedule'!H629</f>
        <v>0</v>
      </c>
      <c r="E614" s="28">
        <f t="shared" si="9"/>
        <v>0</v>
      </c>
    </row>
    <row r="615" spans="1:5" ht="15">
      <c r="A615" s="28">
        <f>'Loan Amortization Schedule'!H630</f>
        <v>0</v>
      </c>
      <c r="C615" s="28">
        <f>SUM(A615:A626)</f>
        <v>0</v>
      </c>
      <c r="E615" s="28">
        <f t="shared" si="9"/>
        <v>0</v>
      </c>
    </row>
    <row r="616" spans="1:5" ht="15">
      <c r="A616" s="28">
        <f>'Loan Amortization Schedule'!H631</f>
        <v>0</v>
      </c>
      <c r="E616" s="28">
        <f t="shared" si="9"/>
        <v>0</v>
      </c>
    </row>
    <row r="617" spans="1:5" ht="15">
      <c r="A617" s="28">
        <f>'Loan Amortization Schedule'!H632</f>
        <v>0</v>
      </c>
      <c r="E617" s="28">
        <f t="shared" si="9"/>
        <v>0</v>
      </c>
    </row>
    <row r="618" spans="1:5" ht="15">
      <c r="A618" s="28">
        <f>'Loan Amortization Schedule'!H633</f>
        <v>0</v>
      </c>
      <c r="E618" s="28">
        <f t="shared" si="9"/>
        <v>0</v>
      </c>
    </row>
    <row r="619" spans="1:5" ht="15">
      <c r="A619" s="28">
        <f>'Loan Amortization Schedule'!H634</f>
        <v>0</v>
      </c>
      <c r="E619" s="28">
        <f t="shared" si="9"/>
        <v>0</v>
      </c>
    </row>
    <row r="620" spans="1:5" ht="15">
      <c r="A620" s="28">
        <f>'Loan Amortization Schedule'!H635</f>
        <v>0</v>
      </c>
      <c r="E620" s="28">
        <f t="shared" si="9"/>
        <v>0</v>
      </c>
    </row>
    <row r="621" spans="1:5" ht="15">
      <c r="A621" s="28">
        <f>'Loan Amortization Schedule'!H636</f>
        <v>0</v>
      </c>
      <c r="E621" s="28">
        <f t="shared" si="9"/>
        <v>0</v>
      </c>
    </row>
    <row r="622" spans="1:5" ht="15">
      <c r="A622" s="28">
        <f>'Loan Amortization Schedule'!H637</f>
        <v>0</v>
      </c>
      <c r="E622" s="28">
        <f t="shared" si="9"/>
        <v>0</v>
      </c>
    </row>
    <row r="623" spans="1:5" ht="15">
      <c r="A623" s="28">
        <f>'Loan Amortization Schedule'!H638</f>
        <v>0</v>
      </c>
      <c r="E623" s="28">
        <f t="shared" si="9"/>
        <v>0</v>
      </c>
    </row>
    <row r="624" spans="1:5" ht="15">
      <c r="A624" s="28">
        <f>'Loan Amortization Schedule'!H639</f>
        <v>0</v>
      </c>
      <c r="E624" s="28">
        <f t="shared" si="9"/>
        <v>0</v>
      </c>
    </row>
    <row r="625" spans="1:5" ht="15">
      <c r="A625" s="28">
        <f>'Loan Amortization Schedule'!H640</f>
        <v>0</v>
      </c>
      <c r="E625" s="28">
        <f t="shared" si="9"/>
        <v>0</v>
      </c>
    </row>
    <row r="626" spans="1:5" ht="15">
      <c r="A626" s="28">
        <f>'Loan Amortization Schedule'!H641</f>
        <v>0</v>
      </c>
      <c r="E626" s="28">
        <f t="shared" si="9"/>
        <v>0</v>
      </c>
    </row>
    <row r="627" spans="1:5" ht="15">
      <c r="A627" s="28">
        <f>'Loan Amortization Schedule'!H642</f>
        <v>0</v>
      </c>
      <c r="C627" s="28">
        <f>SUM(A627:A638)</f>
        <v>0</v>
      </c>
      <c r="E627" s="28">
        <f t="shared" si="9"/>
        <v>0</v>
      </c>
    </row>
    <row r="628" spans="1:5" ht="15">
      <c r="A628" s="28">
        <f>'Loan Amortization Schedule'!H643</f>
        <v>0</v>
      </c>
      <c r="E628" s="28">
        <f t="shared" si="9"/>
        <v>0</v>
      </c>
    </row>
    <row r="629" spans="1:5" ht="15">
      <c r="A629" s="28">
        <f>'Loan Amortization Schedule'!H644</f>
        <v>0</v>
      </c>
      <c r="E629" s="28">
        <f t="shared" si="9"/>
        <v>0</v>
      </c>
    </row>
    <row r="630" spans="1:5" ht="15">
      <c r="A630" s="28">
        <f>'Loan Amortization Schedule'!H645</f>
        <v>0</v>
      </c>
      <c r="E630" s="28">
        <f t="shared" si="9"/>
        <v>0</v>
      </c>
    </row>
    <row r="631" spans="1:5" ht="15">
      <c r="A631" s="28">
        <f>'Loan Amortization Schedule'!H646</f>
        <v>0</v>
      </c>
      <c r="E631" s="28">
        <f t="shared" si="9"/>
        <v>0</v>
      </c>
    </row>
    <row r="632" spans="1:5" ht="15">
      <c r="A632" s="28">
        <f>'Loan Amortization Schedule'!H647</f>
        <v>0</v>
      </c>
      <c r="E632" s="28">
        <f aca="true" t="shared" si="10" ref="E632:E695">IF((C632&gt;200000),60000,(C632*0.3))</f>
        <v>0</v>
      </c>
    </row>
    <row r="633" spans="1:5" ht="15">
      <c r="A633" s="28">
        <f>'Loan Amortization Schedule'!H648</f>
        <v>0</v>
      </c>
      <c r="E633" s="28">
        <f t="shared" si="10"/>
        <v>0</v>
      </c>
    </row>
    <row r="634" spans="1:5" ht="15">
      <c r="A634" s="28">
        <f>'Loan Amortization Schedule'!H649</f>
        <v>0</v>
      </c>
      <c r="E634" s="28">
        <f t="shared" si="10"/>
        <v>0</v>
      </c>
    </row>
    <row r="635" spans="1:5" ht="15">
      <c r="A635" s="28">
        <f>'Loan Amortization Schedule'!H650</f>
        <v>0</v>
      </c>
      <c r="E635" s="28">
        <f t="shared" si="10"/>
        <v>0</v>
      </c>
    </row>
    <row r="636" spans="1:5" ht="15">
      <c r="A636" s="28">
        <f>'Loan Amortization Schedule'!H651</f>
        <v>0</v>
      </c>
      <c r="E636" s="28">
        <f t="shared" si="10"/>
        <v>0</v>
      </c>
    </row>
    <row r="637" spans="1:5" ht="15">
      <c r="A637" s="28">
        <f>'Loan Amortization Schedule'!H652</f>
        <v>0</v>
      </c>
      <c r="E637" s="28">
        <f t="shared" si="10"/>
        <v>0</v>
      </c>
    </row>
    <row r="638" spans="1:5" ht="15">
      <c r="A638" s="28">
        <f>'Loan Amortization Schedule'!H653</f>
        <v>0</v>
      </c>
      <c r="E638" s="28">
        <f t="shared" si="10"/>
        <v>0</v>
      </c>
    </row>
    <row r="639" spans="1:5" ht="15">
      <c r="A639" s="28">
        <f>'Loan Amortization Schedule'!H654</f>
        <v>0</v>
      </c>
      <c r="C639" s="28">
        <f>SUM(A639:A650)</f>
        <v>0</v>
      </c>
      <c r="E639" s="28">
        <f t="shared" si="10"/>
        <v>0</v>
      </c>
    </row>
    <row r="640" spans="1:5" ht="15">
      <c r="A640" s="28">
        <f>'Loan Amortization Schedule'!H655</f>
        <v>0</v>
      </c>
      <c r="E640" s="28">
        <f t="shared" si="10"/>
        <v>0</v>
      </c>
    </row>
    <row r="641" spans="1:5" ht="15">
      <c r="A641" s="28">
        <f>'Loan Amortization Schedule'!H656</f>
        <v>0</v>
      </c>
      <c r="E641" s="28">
        <f t="shared" si="10"/>
        <v>0</v>
      </c>
    </row>
    <row r="642" spans="1:5" ht="15">
      <c r="A642" s="28">
        <f>'Loan Amortization Schedule'!H657</f>
        <v>0</v>
      </c>
      <c r="E642" s="28">
        <f t="shared" si="10"/>
        <v>0</v>
      </c>
    </row>
    <row r="643" spans="1:5" ht="15">
      <c r="A643" s="28">
        <f>'Loan Amortization Schedule'!H658</f>
        <v>0</v>
      </c>
      <c r="E643" s="28">
        <f t="shared" si="10"/>
        <v>0</v>
      </c>
    </row>
    <row r="644" spans="1:5" ht="15">
      <c r="A644" s="28">
        <f>'Loan Amortization Schedule'!H659</f>
        <v>0</v>
      </c>
      <c r="E644" s="28">
        <f t="shared" si="10"/>
        <v>0</v>
      </c>
    </row>
    <row r="645" spans="1:5" ht="15">
      <c r="A645" s="28">
        <f>'Loan Amortization Schedule'!H660</f>
        <v>0</v>
      </c>
      <c r="E645" s="28">
        <f t="shared" si="10"/>
        <v>0</v>
      </c>
    </row>
    <row r="646" spans="1:5" ht="15">
      <c r="A646" s="28">
        <f>'Loan Amortization Schedule'!H661</f>
        <v>0</v>
      </c>
      <c r="E646" s="28">
        <f t="shared" si="10"/>
        <v>0</v>
      </c>
    </row>
    <row r="647" spans="1:5" ht="15">
      <c r="A647" s="28">
        <f>'Loan Amortization Schedule'!H662</f>
        <v>0</v>
      </c>
      <c r="E647" s="28">
        <f t="shared" si="10"/>
        <v>0</v>
      </c>
    </row>
    <row r="648" spans="1:5" ht="15">
      <c r="A648" s="28">
        <f>'Loan Amortization Schedule'!H663</f>
        <v>0</v>
      </c>
      <c r="E648" s="28">
        <f t="shared" si="10"/>
        <v>0</v>
      </c>
    </row>
    <row r="649" spans="1:5" ht="15">
      <c r="A649" s="28">
        <f>'Loan Amortization Schedule'!H664</f>
        <v>0</v>
      </c>
      <c r="E649" s="28">
        <f t="shared" si="10"/>
        <v>0</v>
      </c>
    </row>
    <row r="650" spans="1:5" ht="15">
      <c r="A650" s="28">
        <f>'Loan Amortization Schedule'!H665</f>
        <v>0</v>
      </c>
      <c r="E650" s="28">
        <f t="shared" si="10"/>
        <v>0</v>
      </c>
    </row>
    <row r="651" spans="1:5" ht="15">
      <c r="A651" s="28">
        <f>'Loan Amortization Schedule'!H666</f>
        <v>0</v>
      </c>
      <c r="C651" s="28">
        <f>SUM(A651:A662)</f>
        <v>0</v>
      </c>
      <c r="E651" s="28">
        <f t="shared" si="10"/>
        <v>0</v>
      </c>
    </row>
    <row r="652" spans="1:5" ht="15">
      <c r="A652" s="28">
        <f>'Loan Amortization Schedule'!H667</f>
        <v>0</v>
      </c>
      <c r="E652" s="28">
        <f t="shared" si="10"/>
        <v>0</v>
      </c>
    </row>
    <row r="653" spans="1:5" ht="15">
      <c r="A653" s="28">
        <f>'Loan Amortization Schedule'!H668</f>
        <v>0</v>
      </c>
      <c r="E653" s="28">
        <f t="shared" si="10"/>
        <v>0</v>
      </c>
    </row>
    <row r="654" spans="1:5" ht="15">
      <c r="A654" s="28">
        <f>'Loan Amortization Schedule'!H669</f>
        <v>0</v>
      </c>
      <c r="E654" s="28">
        <f t="shared" si="10"/>
        <v>0</v>
      </c>
    </row>
    <row r="655" spans="1:5" ht="15">
      <c r="A655" s="28">
        <f>'Loan Amortization Schedule'!H670</f>
        <v>0</v>
      </c>
      <c r="E655" s="28">
        <f t="shared" si="10"/>
        <v>0</v>
      </c>
    </row>
    <row r="656" spans="1:5" ht="15">
      <c r="A656" s="28">
        <f>'Loan Amortization Schedule'!H671</f>
        <v>0</v>
      </c>
      <c r="E656" s="28">
        <f t="shared" si="10"/>
        <v>0</v>
      </c>
    </row>
    <row r="657" spans="1:5" ht="15">
      <c r="A657" s="28">
        <f>'Loan Amortization Schedule'!H672</f>
        <v>0</v>
      </c>
      <c r="E657" s="28">
        <f t="shared" si="10"/>
        <v>0</v>
      </c>
    </row>
    <row r="658" spans="1:5" ht="15">
      <c r="A658" s="28">
        <f>'Loan Amortization Schedule'!H673</f>
        <v>0</v>
      </c>
      <c r="E658" s="28">
        <f t="shared" si="10"/>
        <v>0</v>
      </c>
    </row>
    <row r="659" spans="1:5" ht="15">
      <c r="A659" s="28">
        <f>'Loan Amortization Schedule'!H674</f>
        <v>0</v>
      </c>
      <c r="E659" s="28">
        <f t="shared" si="10"/>
        <v>0</v>
      </c>
    </row>
    <row r="660" spans="1:5" ht="15">
      <c r="A660" s="28">
        <f>'Loan Amortization Schedule'!H675</f>
        <v>0</v>
      </c>
      <c r="E660" s="28">
        <f t="shared" si="10"/>
        <v>0</v>
      </c>
    </row>
    <row r="661" spans="1:5" ht="15">
      <c r="A661" s="28">
        <f>'Loan Amortization Schedule'!H676</f>
        <v>0</v>
      </c>
      <c r="E661" s="28">
        <f t="shared" si="10"/>
        <v>0</v>
      </c>
    </row>
    <row r="662" spans="1:5" ht="15">
      <c r="A662" s="28">
        <f>'Loan Amortization Schedule'!H677</f>
        <v>0</v>
      </c>
      <c r="E662" s="28">
        <f t="shared" si="10"/>
        <v>0</v>
      </c>
    </row>
    <row r="663" spans="1:5" ht="15">
      <c r="A663" s="28">
        <f>'Loan Amortization Schedule'!H678</f>
        <v>0</v>
      </c>
      <c r="C663" s="28">
        <f>SUM(A663:A674)</f>
        <v>0</v>
      </c>
      <c r="E663" s="28">
        <f t="shared" si="10"/>
        <v>0</v>
      </c>
    </row>
    <row r="664" spans="1:5" ht="15">
      <c r="A664" s="28">
        <f>'Loan Amortization Schedule'!H679</f>
        <v>0</v>
      </c>
      <c r="E664" s="28">
        <f t="shared" si="10"/>
        <v>0</v>
      </c>
    </row>
    <row r="665" spans="1:5" ht="15">
      <c r="A665" s="28">
        <f>'Loan Amortization Schedule'!H680</f>
        <v>0</v>
      </c>
      <c r="E665" s="28">
        <f t="shared" si="10"/>
        <v>0</v>
      </c>
    </row>
    <row r="666" spans="1:5" ht="15">
      <c r="A666" s="28">
        <f>'Loan Amortization Schedule'!H681</f>
        <v>0</v>
      </c>
      <c r="E666" s="28">
        <f t="shared" si="10"/>
        <v>0</v>
      </c>
    </row>
    <row r="667" spans="1:5" ht="15">
      <c r="A667" s="28">
        <f>'Loan Amortization Schedule'!H682</f>
        <v>0</v>
      </c>
      <c r="E667" s="28">
        <f t="shared" si="10"/>
        <v>0</v>
      </c>
    </row>
    <row r="668" spans="1:5" ht="15">
      <c r="A668" s="28">
        <f>'Loan Amortization Schedule'!H683</f>
        <v>0</v>
      </c>
      <c r="E668" s="28">
        <f t="shared" si="10"/>
        <v>0</v>
      </c>
    </row>
    <row r="669" spans="1:5" ht="15">
      <c r="A669" s="28">
        <f>'Loan Amortization Schedule'!H684</f>
        <v>0</v>
      </c>
      <c r="E669" s="28">
        <f t="shared" si="10"/>
        <v>0</v>
      </c>
    </row>
    <row r="670" spans="1:5" ht="15">
      <c r="A670" s="28">
        <f>'Loan Amortization Schedule'!H685</f>
        <v>0</v>
      </c>
      <c r="E670" s="28">
        <f t="shared" si="10"/>
        <v>0</v>
      </c>
    </row>
    <row r="671" spans="1:5" ht="15">
      <c r="A671" s="28">
        <f>'Loan Amortization Schedule'!H686</f>
        <v>0</v>
      </c>
      <c r="E671" s="28">
        <f t="shared" si="10"/>
        <v>0</v>
      </c>
    </row>
    <row r="672" spans="1:5" ht="15">
      <c r="A672" s="28">
        <f>'Loan Amortization Schedule'!H687</f>
        <v>0</v>
      </c>
      <c r="E672" s="28">
        <f t="shared" si="10"/>
        <v>0</v>
      </c>
    </row>
    <row r="673" spans="1:5" ht="15">
      <c r="A673" s="28">
        <f>'Loan Amortization Schedule'!H688</f>
        <v>0</v>
      </c>
      <c r="E673" s="28">
        <f t="shared" si="10"/>
        <v>0</v>
      </c>
    </row>
    <row r="674" spans="1:5" ht="15">
      <c r="A674" s="28">
        <f>'Loan Amortization Schedule'!H689</f>
        <v>0</v>
      </c>
      <c r="E674" s="28">
        <f t="shared" si="10"/>
        <v>0</v>
      </c>
    </row>
    <row r="675" spans="1:5" ht="15">
      <c r="A675" s="28">
        <f>'Loan Amortization Schedule'!H690</f>
        <v>0</v>
      </c>
      <c r="C675" s="28">
        <f>SUM(A675:A686)</f>
        <v>0</v>
      </c>
      <c r="E675" s="28">
        <f t="shared" si="10"/>
        <v>0</v>
      </c>
    </row>
    <row r="676" spans="1:5" ht="15">
      <c r="A676" s="28">
        <f>'Loan Amortization Schedule'!H691</f>
        <v>0</v>
      </c>
      <c r="E676" s="28">
        <f t="shared" si="10"/>
        <v>0</v>
      </c>
    </row>
    <row r="677" spans="1:5" ht="15">
      <c r="A677" s="28">
        <f>'Loan Amortization Schedule'!H692</f>
        <v>0</v>
      </c>
      <c r="E677" s="28">
        <f t="shared" si="10"/>
        <v>0</v>
      </c>
    </row>
    <row r="678" spans="1:5" ht="15">
      <c r="A678" s="28">
        <f>'Loan Amortization Schedule'!H693</f>
        <v>0</v>
      </c>
      <c r="E678" s="28">
        <f t="shared" si="10"/>
        <v>0</v>
      </c>
    </row>
    <row r="679" spans="1:5" ht="15">
      <c r="A679" s="28">
        <f>'Loan Amortization Schedule'!H694</f>
        <v>0</v>
      </c>
      <c r="E679" s="28">
        <f t="shared" si="10"/>
        <v>0</v>
      </c>
    </row>
    <row r="680" spans="1:5" ht="15">
      <c r="A680" s="28">
        <f>'Loan Amortization Schedule'!H695</f>
        <v>0</v>
      </c>
      <c r="E680" s="28">
        <f t="shared" si="10"/>
        <v>0</v>
      </c>
    </row>
    <row r="681" spans="1:5" ht="15">
      <c r="A681" s="28">
        <f>'Loan Amortization Schedule'!H696</f>
        <v>0</v>
      </c>
      <c r="E681" s="28">
        <f t="shared" si="10"/>
        <v>0</v>
      </c>
    </row>
    <row r="682" spans="1:5" ht="15">
      <c r="A682" s="28">
        <f>'Loan Amortization Schedule'!H697</f>
        <v>0</v>
      </c>
      <c r="E682" s="28">
        <f t="shared" si="10"/>
        <v>0</v>
      </c>
    </row>
    <row r="683" spans="1:5" ht="15">
      <c r="A683" s="28">
        <f>'Loan Amortization Schedule'!H698</f>
        <v>0</v>
      </c>
      <c r="E683" s="28">
        <f t="shared" si="10"/>
        <v>0</v>
      </c>
    </row>
    <row r="684" spans="1:5" ht="15">
      <c r="A684" s="28">
        <f>'Loan Amortization Schedule'!H699</f>
        <v>0</v>
      </c>
      <c r="E684" s="28">
        <f t="shared" si="10"/>
        <v>0</v>
      </c>
    </row>
    <row r="685" spans="1:5" ht="15">
      <c r="A685" s="28">
        <f>'Loan Amortization Schedule'!H700</f>
        <v>0</v>
      </c>
      <c r="E685" s="28">
        <f t="shared" si="10"/>
        <v>0</v>
      </c>
    </row>
    <row r="686" spans="1:5" ht="15">
      <c r="A686" s="28">
        <f>'Loan Amortization Schedule'!H701</f>
        <v>0</v>
      </c>
      <c r="E686" s="28">
        <f t="shared" si="10"/>
        <v>0</v>
      </c>
    </row>
    <row r="687" spans="1:5" ht="15">
      <c r="A687" s="28">
        <f>'Loan Amortization Schedule'!H702</f>
        <v>0</v>
      </c>
      <c r="C687" s="28">
        <f>SUM(A687:A698)</f>
        <v>0</v>
      </c>
      <c r="E687" s="28">
        <f t="shared" si="10"/>
        <v>0</v>
      </c>
    </row>
    <row r="688" spans="1:5" ht="15">
      <c r="A688" s="28">
        <f>'Loan Amortization Schedule'!H703</f>
        <v>0</v>
      </c>
      <c r="E688" s="28">
        <f t="shared" si="10"/>
        <v>0</v>
      </c>
    </row>
    <row r="689" spans="1:5" ht="15">
      <c r="A689" s="28">
        <f>'Loan Amortization Schedule'!H704</f>
        <v>0</v>
      </c>
      <c r="E689" s="28">
        <f t="shared" si="10"/>
        <v>0</v>
      </c>
    </row>
    <row r="690" spans="1:5" ht="15">
      <c r="A690" s="28">
        <f>'Loan Amortization Schedule'!H705</f>
        <v>0</v>
      </c>
      <c r="E690" s="28">
        <f t="shared" si="10"/>
        <v>0</v>
      </c>
    </row>
    <row r="691" spans="1:5" ht="15">
      <c r="A691" s="28">
        <f>'Loan Amortization Schedule'!H706</f>
        <v>0</v>
      </c>
      <c r="E691" s="28">
        <f t="shared" si="10"/>
        <v>0</v>
      </c>
    </row>
    <row r="692" spans="1:5" ht="15">
      <c r="A692" s="28">
        <f>'Loan Amortization Schedule'!H707</f>
        <v>0</v>
      </c>
      <c r="E692" s="28">
        <f t="shared" si="10"/>
        <v>0</v>
      </c>
    </row>
    <row r="693" spans="1:5" ht="15">
      <c r="A693" s="28">
        <f>'Loan Amortization Schedule'!H708</f>
        <v>0</v>
      </c>
      <c r="E693" s="28">
        <f t="shared" si="10"/>
        <v>0</v>
      </c>
    </row>
    <row r="694" spans="1:5" ht="15">
      <c r="A694" s="28">
        <f>'Loan Amortization Schedule'!H709</f>
        <v>0</v>
      </c>
      <c r="E694" s="28">
        <f t="shared" si="10"/>
        <v>0</v>
      </c>
    </row>
    <row r="695" spans="1:5" ht="15">
      <c r="A695" s="28">
        <f>'Loan Amortization Schedule'!H710</f>
        <v>0</v>
      </c>
      <c r="E695" s="28">
        <f t="shared" si="10"/>
        <v>0</v>
      </c>
    </row>
    <row r="696" spans="1:5" ht="15">
      <c r="A696" s="28">
        <f>'Loan Amortization Schedule'!H711</f>
        <v>0</v>
      </c>
      <c r="E696" s="28">
        <f aca="true" t="shared" si="11" ref="E696:E759">IF((C696&gt;200000),60000,(C696*0.3))</f>
        <v>0</v>
      </c>
    </row>
    <row r="697" spans="1:5" ht="15">
      <c r="A697" s="28">
        <f>'Loan Amortization Schedule'!H712</f>
        <v>0</v>
      </c>
      <c r="E697" s="28">
        <f t="shared" si="11"/>
        <v>0</v>
      </c>
    </row>
    <row r="698" spans="1:5" ht="15">
      <c r="A698" s="28">
        <f>'Loan Amortization Schedule'!H713</f>
        <v>0</v>
      </c>
      <c r="E698" s="28">
        <f t="shared" si="11"/>
        <v>0</v>
      </c>
    </row>
    <row r="699" spans="1:5" ht="15">
      <c r="A699" s="28">
        <f>'Loan Amortization Schedule'!H714</f>
        <v>0</v>
      </c>
      <c r="C699" s="28">
        <f>SUM(A699:A710)</f>
        <v>0</v>
      </c>
      <c r="E699" s="28">
        <f t="shared" si="11"/>
        <v>0</v>
      </c>
    </row>
    <row r="700" spans="1:5" ht="15">
      <c r="A700" s="28">
        <f>'Loan Amortization Schedule'!H715</f>
        <v>0</v>
      </c>
      <c r="E700" s="28">
        <f t="shared" si="11"/>
        <v>0</v>
      </c>
    </row>
    <row r="701" spans="1:5" ht="15">
      <c r="A701" s="28">
        <f>'Loan Amortization Schedule'!H716</f>
        <v>0</v>
      </c>
      <c r="E701" s="28">
        <f t="shared" si="11"/>
        <v>0</v>
      </c>
    </row>
    <row r="702" spans="1:5" ht="15">
      <c r="A702" s="28">
        <f>'Loan Amortization Schedule'!H717</f>
        <v>0</v>
      </c>
      <c r="E702" s="28">
        <f t="shared" si="11"/>
        <v>0</v>
      </c>
    </row>
    <row r="703" spans="1:5" ht="15">
      <c r="A703" s="28">
        <f>'Loan Amortization Schedule'!H718</f>
        <v>0</v>
      </c>
      <c r="E703" s="28">
        <f t="shared" si="11"/>
        <v>0</v>
      </c>
    </row>
    <row r="704" spans="1:5" ht="15">
      <c r="A704" s="28">
        <f>'Loan Amortization Schedule'!H719</f>
        <v>0</v>
      </c>
      <c r="E704" s="28">
        <f t="shared" si="11"/>
        <v>0</v>
      </c>
    </row>
    <row r="705" spans="1:5" ht="15">
      <c r="A705" s="28">
        <f>'Loan Amortization Schedule'!H720</f>
        <v>0</v>
      </c>
      <c r="E705" s="28">
        <f t="shared" si="11"/>
        <v>0</v>
      </c>
    </row>
    <row r="706" spans="1:5" ht="15">
      <c r="A706" s="28">
        <f>'Loan Amortization Schedule'!H721</f>
        <v>0</v>
      </c>
      <c r="E706" s="28">
        <f t="shared" si="11"/>
        <v>0</v>
      </c>
    </row>
    <row r="707" spans="1:5" ht="15">
      <c r="A707" s="28">
        <f>'Loan Amortization Schedule'!H722</f>
        <v>0</v>
      </c>
      <c r="E707" s="28">
        <f t="shared" si="11"/>
        <v>0</v>
      </c>
    </row>
    <row r="708" spans="1:5" ht="15">
      <c r="A708" s="28">
        <f>'Loan Amortization Schedule'!H723</f>
        <v>0</v>
      </c>
      <c r="E708" s="28">
        <f t="shared" si="11"/>
        <v>0</v>
      </c>
    </row>
    <row r="709" spans="1:5" ht="15">
      <c r="A709" s="28">
        <f>'Loan Amortization Schedule'!H724</f>
        <v>0</v>
      </c>
      <c r="E709" s="28">
        <f t="shared" si="11"/>
        <v>0</v>
      </c>
    </row>
    <row r="710" spans="1:5" ht="15">
      <c r="A710" s="28">
        <f>'Loan Amortization Schedule'!H725</f>
        <v>0</v>
      </c>
      <c r="E710" s="28">
        <f t="shared" si="11"/>
        <v>0</v>
      </c>
    </row>
    <row r="711" spans="1:5" ht="15">
      <c r="A711" s="28">
        <f>'Loan Amortization Schedule'!H726</f>
        <v>0</v>
      </c>
      <c r="E711" s="28">
        <f t="shared" si="11"/>
        <v>0</v>
      </c>
    </row>
    <row r="712" spans="1:5" ht="15">
      <c r="A712" s="28">
        <f>'Loan Amortization Schedule'!H727</f>
        <v>0</v>
      </c>
      <c r="E712" s="28">
        <f t="shared" si="11"/>
        <v>0</v>
      </c>
    </row>
    <row r="713" spans="1:5" ht="15">
      <c r="A713" s="28">
        <f>'Loan Amortization Schedule'!H728</f>
        <v>0</v>
      </c>
      <c r="E713" s="28">
        <f t="shared" si="11"/>
        <v>0</v>
      </c>
    </row>
    <row r="714" spans="1:5" ht="15">
      <c r="A714" s="28">
        <f>'Loan Amortization Schedule'!H729</f>
        <v>0</v>
      </c>
      <c r="E714" s="28">
        <f t="shared" si="11"/>
        <v>0</v>
      </c>
    </row>
    <row r="715" spans="1:5" ht="15">
      <c r="A715" s="28">
        <f>'Loan Amortization Schedule'!H730</f>
        <v>0</v>
      </c>
      <c r="E715" s="28">
        <f t="shared" si="11"/>
        <v>0</v>
      </c>
    </row>
    <row r="716" spans="1:5" ht="15">
      <c r="A716" s="28">
        <f>'Loan Amortization Schedule'!H731</f>
        <v>0</v>
      </c>
      <c r="E716" s="28">
        <f t="shared" si="11"/>
        <v>0</v>
      </c>
    </row>
    <row r="717" spans="1:5" ht="15">
      <c r="A717" s="28">
        <f>'Loan Amortization Schedule'!H732</f>
        <v>0</v>
      </c>
      <c r="E717" s="28">
        <f t="shared" si="11"/>
        <v>0</v>
      </c>
    </row>
    <row r="718" spans="1:5" ht="15">
      <c r="A718" s="28">
        <f>'Loan Amortization Schedule'!H733</f>
        <v>0</v>
      </c>
      <c r="E718" s="28">
        <f t="shared" si="11"/>
        <v>0</v>
      </c>
    </row>
    <row r="719" spans="1:5" ht="15">
      <c r="A719" s="28">
        <f>'Loan Amortization Schedule'!H734</f>
        <v>0</v>
      </c>
      <c r="E719" s="28">
        <f t="shared" si="11"/>
        <v>0</v>
      </c>
    </row>
    <row r="720" spans="1:5" ht="15">
      <c r="A720" s="28">
        <f>'Loan Amortization Schedule'!H735</f>
        <v>0</v>
      </c>
      <c r="E720" s="28">
        <f t="shared" si="11"/>
        <v>0</v>
      </c>
    </row>
    <row r="721" spans="1:5" ht="15">
      <c r="A721" s="28">
        <f>'Loan Amortization Schedule'!H736</f>
        <v>0</v>
      </c>
      <c r="E721" s="28">
        <f t="shared" si="11"/>
        <v>0</v>
      </c>
    </row>
    <row r="722" spans="1:5" ht="15">
      <c r="A722" s="28">
        <f>'Loan Amortization Schedule'!H737</f>
        <v>0</v>
      </c>
      <c r="E722" s="28">
        <f t="shared" si="11"/>
        <v>0</v>
      </c>
    </row>
    <row r="723" spans="1:5" ht="15">
      <c r="A723" s="28">
        <f>'Loan Amortization Schedule'!H738</f>
        <v>0</v>
      </c>
      <c r="E723" s="28">
        <f t="shared" si="11"/>
        <v>0</v>
      </c>
    </row>
    <row r="724" spans="1:5" ht="15">
      <c r="A724" s="28">
        <f>'Loan Amortization Schedule'!H739</f>
        <v>0</v>
      </c>
      <c r="E724" s="28">
        <f t="shared" si="11"/>
        <v>0</v>
      </c>
    </row>
    <row r="725" spans="1:5" ht="15">
      <c r="A725" s="28">
        <f>'Loan Amortization Schedule'!H740</f>
        <v>0</v>
      </c>
      <c r="E725" s="28">
        <f t="shared" si="11"/>
        <v>0</v>
      </c>
    </row>
    <row r="726" spans="1:5" ht="15">
      <c r="A726" s="28">
        <f>'Loan Amortization Schedule'!H741</f>
        <v>0</v>
      </c>
      <c r="E726" s="28">
        <f t="shared" si="11"/>
        <v>0</v>
      </c>
    </row>
    <row r="727" spans="1:5" ht="15">
      <c r="A727" s="28">
        <f>'Loan Amortization Schedule'!H742</f>
        <v>0</v>
      </c>
      <c r="E727" s="28">
        <f t="shared" si="11"/>
        <v>0</v>
      </c>
    </row>
    <row r="728" spans="1:5" ht="15">
      <c r="A728" s="28">
        <f>'Loan Amortization Schedule'!H743</f>
        <v>0</v>
      </c>
      <c r="E728" s="28">
        <f t="shared" si="11"/>
        <v>0</v>
      </c>
    </row>
    <row r="729" spans="1:5" ht="15">
      <c r="A729" s="28">
        <f>'Loan Amortization Schedule'!H744</f>
        <v>0</v>
      </c>
      <c r="E729" s="28">
        <f t="shared" si="11"/>
        <v>0</v>
      </c>
    </row>
    <row r="730" spans="1:5" ht="15">
      <c r="A730" s="28">
        <f>'Loan Amortization Schedule'!H745</f>
        <v>0</v>
      </c>
      <c r="E730" s="28">
        <f t="shared" si="11"/>
        <v>0</v>
      </c>
    </row>
    <row r="731" spans="1:5" ht="15">
      <c r="A731" s="28">
        <f>'Loan Amortization Schedule'!H746</f>
        <v>0</v>
      </c>
      <c r="E731" s="28">
        <f t="shared" si="11"/>
        <v>0</v>
      </c>
    </row>
    <row r="732" spans="1:5" ht="15">
      <c r="A732" s="28">
        <f>'Loan Amortization Schedule'!H747</f>
        <v>0</v>
      </c>
      <c r="E732" s="28">
        <f t="shared" si="11"/>
        <v>0</v>
      </c>
    </row>
    <row r="733" spans="1:5" ht="15">
      <c r="A733" s="28">
        <f>'Loan Amortization Schedule'!H748</f>
        <v>0</v>
      </c>
      <c r="E733" s="28">
        <f t="shared" si="11"/>
        <v>0</v>
      </c>
    </row>
    <row r="734" spans="1:5" ht="15">
      <c r="A734" s="28">
        <f>'Loan Amortization Schedule'!H749</f>
        <v>0</v>
      </c>
      <c r="E734" s="28">
        <f t="shared" si="11"/>
        <v>0</v>
      </c>
    </row>
    <row r="735" spans="1:5" ht="15">
      <c r="A735" s="28">
        <f>'Loan Amortization Schedule'!H750</f>
        <v>0</v>
      </c>
      <c r="E735" s="28">
        <f t="shared" si="11"/>
        <v>0</v>
      </c>
    </row>
    <row r="736" spans="1:5" ht="15">
      <c r="A736" s="28">
        <f>'Loan Amortization Schedule'!H751</f>
        <v>0</v>
      </c>
      <c r="E736" s="28">
        <f t="shared" si="11"/>
        <v>0</v>
      </c>
    </row>
    <row r="737" spans="1:5" ht="15">
      <c r="A737" s="28">
        <f>'Loan Amortization Schedule'!H752</f>
        <v>0</v>
      </c>
      <c r="E737" s="28">
        <f t="shared" si="11"/>
        <v>0</v>
      </c>
    </row>
    <row r="738" spans="1:5" ht="15">
      <c r="A738" s="28">
        <f>'Loan Amortization Schedule'!H753</f>
        <v>0</v>
      </c>
      <c r="E738" s="28">
        <f t="shared" si="11"/>
        <v>0</v>
      </c>
    </row>
    <row r="739" spans="1:5" ht="15">
      <c r="A739" s="28">
        <f>'Loan Amortization Schedule'!H754</f>
        <v>0</v>
      </c>
      <c r="E739" s="28">
        <f t="shared" si="11"/>
        <v>0</v>
      </c>
    </row>
    <row r="740" spans="1:5" ht="15">
      <c r="A740" s="28">
        <f>'Loan Amortization Schedule'!H755</f>
        <v>0</v>
      </c>
      <c r="E740" s="28">
        <f t="shared" si="11"/>
        <v>0</v>
      </c>
    </row>
    <row r="741" spans="1:5" ht="15">
      <c r="A741" s="28">
        <f>'Loan Amortization Schedule'!H756</f>
        <v>0</v>
      </c>
      <c r="E741" s="28">
        <f t="shared" si="11"/>
        <v>0</v>
      </c>
    </row>
    <row r="742" spans="1:5" ht="15">
      <c r="A742" s="28">
        <f>'Loan Amortization Schedule'!H757</f>
        <v>0</v>
      </c>
      <c r="E742" s="28">
        <f t="shared" si="11"/>
        <v>0</v>
      </c>
    </row>
    <row r="743" spans="1:5" ht="15">
      <c r="A743" s="28">
        <f>'Loan Amortization Schedule'!H758</f>
        <v>0</v>
      </c>
      <c r="E743" s="28">
        <f t="shared" si="11"/>
        <v>0</v>
      </c>
    </row>
    <row r="744" spans="1:5" ht="15">
      <c r="A744" s="28">
        <f>'Loan Amortization Schedule'!H759</f>
        <v>0</v>
      </c>
      <c r="E744" s="28">
        <f t="shared" si="11"/>
        <v>0</v>
      </c>
    </row>
    <row r="745" spans="1:5" ht="15">
      <c r="A745" s="28">
        <f>'Loan Amortization Schedule'!H760</f>
        <v>0</v>
      </c>
      <c r="E745" s="28">
        <f t="shared" si="11"/>
        <v>0</v>
      </c>
    </row>
    <row r="746" spans="1:5" ht="15">
      <c r="A746" s="28">
        <f>'Loan Amortization Schedule'!H761</f>
        <v>0</v>
      </c>
      <c r="E746" s="28">
        <f t="shared" si="11"/>
        <v>0</v>
      </c>
    </row>
    <row r="747" spans="1:5" ht="15">
      <c r="A747" s="28">
        <f>'Loan Amortization Schedule'!H762</f>
        <v>0</v>
      </c>
      <c r="E747" s="28">
        <f t="shared" si="11"/>
        <v>0</v>
      </c>
    </row>
    <row r="748" spans="1:5" ht="15">
      <c r="A748" s="28">
        <f>'Loan Amortization Schedule'!H763</f>
        <v>0</v>
      </c>
      <c r="E748" s="28">
        <f t="shared" si="11"/>
        <v>0</v>
      </c>
    </row>
    <row r="749" spans="1:5" ht="15">
      <c r="A749" s="28">
        <f>'Loan Amortization Schedule'!H764</f>
        <v>0</v>
      </c>
      <c r="E749" s="28">
        <f t="shared" si="11"/>
        <v>0</v>
      </c>
    </row>
    <row r="750" spans="1:5" ht="15">
      <c r="A750" s="28">
        <f>'Loan Amortization Schedule'!H765</f>
        <v>0</v>
      </c>
      <c r="E750" s="28">
        <f t="shared" si="11"/>
        <v>0</v>
      </c>
    </row>
    <row r="751" spans="1:5" ht="15">
      <c r="A751" s="28">
        <f>'Loan Amortization Schedule'!H766</f>
        <v>0</v>
      </c>
      <c r="E751" s="28">
        <f t="shared" si="11"/>
        <v>0</v>
      </c>
    </row>
    <row r="752" spans="1:5" ht="15">
      <c r="A752" s="28">
        <f>'Loan Amortization Schedule'!H767</f>
        <v>0</v>
      </c>
      <c r="E752" s="28">
        <f t="shared" si="11"/>
        <v>0</v>
      </c>
    </row>
    <row r="753" spans="1:5" ht="15">
      <c r="A753" s="28">
        <f>'Loan Amortization Schedule'!H768</f>
        <v>0</v>
      </c>
      <c r="E753" s="28">
        <f t="shared" si="11"/>
        <v>0</v>
      </c>
    </row>
    <row r="754" spans="1:5" ht="15">
      <c r="A754" s="28">
        <f>'Loan Amortization Schedule'!H769</f>
        <v>0</v>
      </c>
      <c r="E754" s="28">
        <f t="shared" si="11"/>
        <v>0</v>
      </c>
    </row>
    <row r="755" spans="1:5" ht="15">
      <c r="A755" s="28">
        <f>'Loan Amortization Schedule'!H770</f>
        <v>0</v>
      </c>
      <c r="E755" s="28">
        <f t="shared" si="11"/>
        <v>0</v>
      </c>
    </row>
    <row r="756" spans="1:5" ht="15">
      <c r="A756" s="28">
        <f>'Loan Amortization Schedule'!H771</f>
        <v>0</v>
      </c>
      <c r="E756" s="28">
        <f t="shared" si="11"/>
        <v>0</v>
      </c>
    </row>
    <row r="757" spans="1:5" ht="15">
      <c r="A757" s="28">
        <f>'Loan Amortization Schedule'!H772</f>
        <v>0</v>
      </c>
      <c r="E757" s="28">
        <f t="shared" si="11"/>
        <v>0</v>
      </c>
    </row>
    <row r="758" spans="1:5" ht="15">
      <c r="A758" s="28">
        <f>'Loan Amortization Schedule'!H773</f>
        <v>0</v>
      </c>
      <c r="E758" s="28">
        <f t="shared" si="11"/>
        <v>0</v>
      </c>
    </row>
    <row r="759" spans="1:5" ht="15">
      <c r="A759" s="28">
        <f>'Loan Amortization Schedule'!H774</f>
        <v>0</v>
      </c>
      <c r="E759" s="28">
        <f t="shared" si="11"/>
        <v>0</v>
      </c>
    </row>
    <row r="760" spans="1:5" ht="15">
      <c r="A760" s="28">
        <f>'Loan Amortization Schedule'!H775</f>
        <v>0</v>
      </c>
      <c r="E760" s="28">
        <f aca="true" t="shared" si="12" ref="E760:E823">IF((C760&gt;200000),60000,(C760*0.3))</f>
        <v>0</v>
      </c>
    </row>
    <row r="761" spans="1:5" ht="15">
      <c r="A761" s="28">
        <f>'Loan Amortization Schedule'!H776</f>
        <v>0</v>
      </c>
      <c r="E761" s="28">
        <f t="shared" si="12"/>
        <v>0</v>
      </c>
    </row>
    <row r="762" spans="1:5" ht="15">
      <c r="A762" s="28">
        <f>'Loan Amortization Schedule'!H777</f>
        <v>0</v>
      </c>
      <c r="E762" s="28">
        <f t="shared" si="12"/>
        <v>0</v>
      </c>
    </row>
    <row r="763" spans="1:5" ht="15">
      <c r="A763" s="28">
        <f>'Loan Amortization Schedule'!H778</f>
        <v>0</v>
      </c>
      <c r="E763" s="28">
        <f t="shared" si="12"/>
        <v>0</v>
      </c>
    </row>
    <row r="764" spans="1:5" ht="15">
      <c r="A764" s="28">
        <f>'Loan Amortization Schedule'!H779</f>
        <v>0</v>
      </c>
      <c r="E764" s="28">
        <f t="shared" si="12"/>
        <v>0</v>
      </c>
    </row>
    <row r="765" spans="1:5" ht="15">
      <c r="A765" s="28">
        <f>'Loan Amortization Schedule'!H780</f>
        <v>0</v>
      </c>
      <c r="E765" s="28">
        <f t="shared" si="12"/>
        <v>0</v>
      </c>
    </row>
    <row r="766" spans="1:5" ht="15">
      <c r="A766" s="28">
        <f>'Loan Amortization Schedule'!H781</f>
        <v>0</v>
      </c>
      <c r="E766" s="28">
        <f t="shared" si="12"/>
        <v>0</v>
      </c>
    </row>
    <row r="767" spans="1:5" ht="15">
      <c r="A767" s="28">
        <f>'Loan Amortization Schedule'!H782</f>
        <v>0</v>
      </c>
      <c r="E767" s="28">
        <f t="shared" si="12"/>
        <v>0</v>
      </c>
    </row>
    <row r="768" spans="1:5" ht="15">
      <c r="A768" s="28">
        <f>'Loan Amortization Schedule'!H783</f>
        <v>0</v>
      </c>
      <c r="E768" s="28">
        <f t="shared" si="12"/>
        <v>0</v>
      </c>
    </row>
    <row r="769" spans="1:5" ht="15">
      <c r="A769" s="28">
        <f>'Loan Amortization Schedule'!H784</f>
        <v>0</v>
      </c>
      <c r="E769" s="28">
        <f t="shared" si="12"/>
        <v>0</v>
      </c>
    </row>
    <row r="770" spans="1:5" ht="15">
      <c r="A770" s="28">
        <f>'Loan Amortization Schedule'!H785</f>
        <v>0</v>
      </c>
      <c r="E770" s="28">
        <f t="shared" si="12"/>
        <v>0</v>
      </c>
    </row>
    <row r="771" spans="1:5" ht="15">
      <c r="A771" s="28">
        <f>'Loan Amortization Schedule'!H786</f>
        <v>0</v>
      </c>
      <c r="E771" s="28">
        <f t="shared" si="12"/>
        <v>0</v>
      </c>
    </row>
    <row r="772" spans="1:5" ht="15">
      <c r="A772" s="28">
        <f>'Loan Amortization Schedule'!H787</f>
        <v>0</v>
      </c>
      <c r="E772" s="28">
        <f t="shared" si="12"/>
        <v>0</v>
      </c>
    </row>
    <row r="773" spans="1:5" ht="15">
      <c r="A773" s="28">
        <f>'Loan Amortization Schedule'!H788</f>
        <v>0</v>
      </c>
      <c r="E773" s="28">
        <f t="shared" si="12"/>
        <v>0</v>
      </c>
    </row>
    <row r="774" spans="1:5" ht="15">
      <c r="A774" s="28">
        <f>'Loan Amortization Schedule'!H789</f>
        <v>0</v>
      </c>
      <c r="E774" s="28">
        <f t="shared" si="12"/>
        <v>0</v>
      </c>
    </row>
    <row r="775" spans="1:5" ht="15">
      <c r="A775" s="28">
        <f>'Loan Amortization Schedule'!H790</f>
        <v>0</v>
      </c>
      <c r="E775" s="28">
        <f t="shared" si="12"/>
        <v>0</v>
      </c>
    </row>
    <row r="776" spans="1:5" ht="15">
      <c r="A776" s="28">
        <f>'Loan Amortization Schedule'!H791</f>
        <v>0</v>
      </c>
      <c r="E776" s="28">
        <f t="shared" si="12"/>
        <v>0</v>
      </c>
    </row>
    <row r="777" spans="1:5" ht="15">
      <c r="A777" s="28">
        <f>'Loan Amortization Schedule'!H792</f>
        <v>0</v>
      </c>
      <c r="E777" s="28">
        <f t="shared" si="12"/>
        <v>0</v>
      </c>
    </row>
    <row r="778" spans="1:5" ht="15">
      <c r="A778" s="28">
        <f>'Loan Amortization Schedule'!H793</f>
        <v>0</v>
      </c>
      <c r="E778" s="28">
        <f t="shared" si="12"/>
        <v>0</v>
      </c>
    </row>
    <row r="779" spans="1:5" ht="15">
      <c r="A779" s="28">
        <f>'Loan Amortization Schedule'!H794</f>
        <v>0</v>
      </c>
      <c r="E779" s="28">
        <f t="shared" si="12"/>
        <v>0</v>
      </c>
    </row>
    <row r="780" spans="1:5" ht="15">
      <c r="A780" s="28">
        <f>'Loan Amortization Schedule'!H795</f>
        <v>0</v>
      </c>
      <c r="E780" s="28">
        <f t="shared" si="12"/>
        <v>0</v>
      </c>
    </row>
    <row r="781" spans="1:5" ht="15">
      <c r="A781" s="28">
        <f>'Loan Amortization Schedule'!H796</f>
        <v>0</v>
      </c>
      <c r="E781" s="28">
        <f t="shared" si="12"/>
        <v>0</v>
      </c>
    </row>
    <row r="782" spans="1:5" ht="15">
      <c r="A782" s="28">
        <f>'Loan Amortization Schedule'!H797</f>
        <v>0</v>
      </c>
      <c r="E782" s="28">
        <f t="shared" si="12"/>
        <v>0</v>
      </c>
    </row>
    <row r="783" spans="1:5" ht="15">
      <c r="A783" s="28">
        <f>'Loan Amortization Schedule'!H798</f>
        <v>0</v>
      </c>
      <c r="E783" s="28">
        <f t="shared" si="12"/>
        <v>0</v>
      </c>
    </row>
    <row r="784" spans="1:5" ht="15">
      <c r="A784" s="28">
        <f>'Loan Amortization Schedule'!H799</f>
        <v>0</v>
      </c>
      <c r="E784" s="28">
        <f t="shared" si="12"/>
        <v>0</v>
      </c>
    </row>
    <row r="785" spans="1:5" ht="15">
      <c r="A785" s="28">
        <f>'Loan Amortization Schedule'!H800</f>
        <v>0</v>
      </c>
      <c r="E785" s="28">
        <f t="shared" si="12"/>
        <v>0</v>
      </c>
    </row>
    <row r="786" spans="1:5" ht="15">
      <c r="A786" s="28">
        <f>'Loan Amortization Schedule'!H801</f>
        <v>0</v>
      </c>
      <c r="E786" s="28">
        <f t="shared" si="12"/>
        <v>0</v>
      </c>
    </row>
    <row r="787" spans="1:5" ht="15">
      <c r="A787" s="28">
        <f>'Loan Amortization Schedule'!H802</f>
        <v>0</v>
      </c>
      <c r="E787" s="28">
        <f t="shared" si="12"/>
        <v>0</v>
      </c>
    </row>
    <row r="788" spans="1:5" ht="15">
      <c r="A788" s="28">
        <f>'Loan Amortization Schedule'!H803</f>
        <v>0</v>
      </c>
      <c r="E788" s="28">
        <f t="shared" si="12"/>
        <v>0</v>
      </c>
    </row>
    <row r="789" spans="1:5" ht="15">
      <c r="A789" s="28">
        <f>'Loan Amortization Schedule'!H804</f>
        <v>0</v>
      </c>
      <c r="E789" s="28">
        <f t="shared" si="12"/>
        <v>0</v>
      </c>
    </row>
    <row r="790" spans="1:5" ht="15">
      <c r="A790" s="28">
        <f>'Loan Amortization Schedule'!H805</f>
        <v>0</v>
      </c>
      <c r="E790" s="28">
        <f t="shared" si="12"/>
        <v>0</v>
      </c>
    </row>
    <row r="791" spans="1:5" ht="15">
      <c r="A791" s="28">
        <f>'Loan Amortization Schedule'!H806</f>
        <v>0</v>
      </c>
      <c r="E791" s="28">
        <f t="shared" si="12"/>
        <v>0</v>
      </c>
    </row>
    <row r="792" spans="1:5" ht="15">
      <c r="A792" s="28">
        <f>'Loan Amortization Schedule'!H807</f>
        <v>0</v>
      </c>
      <c r="E792" s="28">
        <f t="shared" si="12"/>
        <v>0</v>
      </c>
    </row>
    <row r="793" spans="1:5" ht="15">
      <c r="A793" s="28">
        <f>'Loan Amortization Schedule'!H808</f>
        <v>0</v>
      </c>
      <c r="E793" s="28">
        <f t="shared" si="12"/>
        <v>0</v>
      </c>
    </row>
    <row r="794" spans="1:5" ht="15">
      <c r="A794" s="28">
        <f>'Loan Amortization Schedule'!H809</f>
        <v>0</v>
      </c>
      <c r="E794" s="28">
        <f t="shared" si="12"/>
        <v>0</v>
      </c>
    </row>
    <row r="795" spans="1:5" ht="15">
      <c r="A795" s="28">
        <f>'Loan Amortization Schedule'!H810</f>
        <v>0</v>
      </c>
      <c r="E795" s="28">
        <f t="shared" si="12"/>
        <v>0</v>
      </c>
    </row>
    <row r="796" spans="1:5" ht="15">
      <c r="A796" s="28">
        <f>'Loan Amortization Schedule'!H811</f>
        <v>0</v>
      </c>
      <c r="E796" s="28">
        <f t="shared" si="12"/>
        <v>0</v>
      </c>
    </row>
    <row r="797" spans="1:5" ht="15">
      <c r="A797" s="28">
        <f>'Loan Amortization Schedule'!H812</f>
        <v>0</v>
      </c>
      <c r="E797" s="28">
        <f t="shared" si="12"/>
        <v>0</v>
      </c>
    </row>
    <row r="798" spans="1:5" ht="15">
      <c r="A798" s="28">
        <f>'Loan Amortization Schedule'!H813</f>
        <v>0</v>
      </c>
      <c r="E798" s="28">
        <f t="shared" si="12"/>
        <v>0</v>
      </c>
    </row>
    <row r="799" spans="1:5" ht="15">
      <c r="A799" s="28">
        <f>'Loan Amortization Schedule'!H814</f>
        <v>0</v>
      </c>
      <c r="E799" s="28">
        <f t="shared" si="12"/>
        <v>0</v>
      </c>
    </row>
    <row r="800" spans="1:5" ht="15">
      <c r="A800" s="28">
        <f>'Loan Amortization Schedule'!H815</f>
        <v>0</v>
      </c>
      <c r="E800" s="28">
        <f t="shared" si="12"/>
        <v>0</v>
      </c>
    </row>
    <row r="801" spans="1:5" ht="15">
      <c r="A801" s="28">
        <f>'Loan Amortization Schedule'!H816</f>
        <v>0</v>
      </c>
      <c r="E801" s="28">
        <f t="shared" si="12"/>
        <v>0</v>
      </c>
    </row>
    <row r="802" spans="1:5" ht="15">
      <c r="A802" s="28">
        <f>'Loan Amortization Schedule'!H817</f>
        <v>0</v>
      </c>
      <c r="E802" s="28">
        <f t="shared" si="12"/>
        <v>0</v>
      </c>
    </row>
    <row r="803" spans="1:5" ht="15">
      <c r="A803" s="28">
        <f>'Loan Amortization Schedule'!H818</f>
        <v>0</v>
      </c>
      <c r="E803" s="28">
        <f t="shared" si="12"/>
        <v>0</v>
      </c>
    </row>
    <row r="804" spans="1:5" ht="15">
      <c r="A804" s="28">
        <f>'Loan Amortization Schedule'!H819</f>
        <v>0</v>
      </c>
      <c r="E804" s="28">
        <f t="shared" si="12"/>
        <v>0</v>
      </c>
    </row>
    <row r="805" spans="1:5" ht="15">
      <c r="A805" s="28">
        <f>'Loan Amortization Schedule'!H820</f>
        <v>0</v>
      </c>
      <c r="E805" s="28">
        <f t="shared" si="12"/>
        <v>0</v>
      </c>
    </row>
    <row r="806" spans="1:5" ht="15">
      <c r="A806" s="28">
        <f>'Loan Amortization Schedule'!H821</f>
        <v>0</v>
      </c>
      <c r="E806" s="28">
        <f t="shared" si="12"/>
        <v>0</v>
      </c>
    </row>
    <row r="807" spans="1:5" ht="15">
      <c r="A807" s="28">
        <f>'Loan Amortization Schedule'!H822</f>
        <v>0</v>
      </c>
      <c r="E807" s="28">
        <f t="shared" si="12"/>
        <v>0</v>
      </c>
    </row>
    <row r="808" spans="1:5" ht="15">
      <c r="A808" s="28">
        <f>'Loan Amortization Schedule'!H823</f>
        <v>0</v>
      </c>
      <c r="E808" s="28">
        <f t="shared" si="12"/>
        <v>0</v>
      </c>
    </row>
    <row r="809" spans="1:5" ht="15">
      <c r="A809" s="28">
        <f>'Loan Amortization Schedule'!H824</f>
        <v>0</v>
      </c>
      <c r="E809" s="28">
        <f t="shared" si="12"/>
        <v>0</v>
      </c>
    </row>
    <row r="810" spans="1:5" ht="15">
      <c r="A810" s="28">
        <f>'Loan Amortization Schedule'!H825</f>
        <v>0</v>
      </c>
      <c r="E810" s="28">
        <f t="shared" si="12"/>
        <v>0</v>
      </c>
    </row>
    <row r="811" spans="1:5" ht="15">
      <c r="A811" s="28">
        <f>'Loan Amortization Schedule'!H826</f>
        <v>0</v>
      </c>
      <c r="E811" s="28">
        <f t="shared" si="12"/>
        <v>0</v>
      </c>
    </row>
    <row r="812" spans="1:5" ht="15">
      <c r="A812" s="28">
        <f>'Loan Amortization Schedule'!H827</f>
        <v>0</v>
      </c>
      <c r="E812" s="28">
        <f t="shared" si="12"/>
        <v>0</v>
      </c>
    </row>
    <row r="813" spans="1:5" ht="15">
      <c r="A813" s="28">
        <f>'Loan Amortization Schedule'!H828</f>
        <v>0</v>
      </c>
      <c r="E813" s="28">
        <f t="shared" si="12"/>
        <v>0</v>
      </c>
    </row>
    <row r="814" spans="1:5" ht="15">
      <c r="A814" s="28">
        <f>'Loan Amortization Schedule'!H829</f>
        <v>0</v>
      </c>
      <c r="E814" s="28">
        <f t="shared" si="12"/>
        <v>0</v>
      </c>
    </row>
    <row r="815" spans="1:5" ht="15">
      <c r="A815" s="28">
        <f>'Loan Amortization Schedule'!H830</f>
        <v>0</v>
      </c>
      <c r="E815" s="28">
        <f t="shared" si="12"/>
        <v>0</v>
      </c>
    </row>
    <row r="816" spans="1:5" ht="15">
      <c r="A816" s="28">
        <f>'Loan Amortization Schedule'!H831</f>
        <v>0</v>
      </c>
      <c r="E816" s="28">
        <f t="shared" si="12"/>
        <v>0</v>
      </c>
    </row>
    <row r="817" spans="1:5" ht="15">
      <c r="A817" s="28">
        <f>'Loan Amortization Schedule'!H832</f>
        <v>0</v>
      </c>
      <c r="E817" s="28">
        <f t="shared" si="12"/>
        <v>0</v>
      </c>
    </row>
    <row r="818" spans="1:5" ht="15">
      <c r="A818" s="28">
        <f>'Loan Amortization Schedule'!H833</f>
        <v>0</v>
      </c>
      <c r="E818" s="28">
        <f t="shared" si="12"/>
        <v>0</v>
      </c>
    </row>
    <row r="819" spans="1:5" ht="15">
      <c r="A819" s="28">
        <f>'Loan Amortization Schedule'!H834</f>
        <v>0</v>
      </c>
      <c r="E819" s="28">
        <f t="shared" si="12"/>
        <v>0</v>
      </c>
    </row>
    <row r="820" spans="1:5" ht="15">
      <c r="A820" s="28">
        <f>'Loan Amortization Schedule'!H835</f>
        <v>0</v>
      </c>
      <c r="E820" s="28">
        <f t="shared" si="12"/>
        <v>0</v>
      </c>
    </row>
    <row r="821" spans="1:5" ht="15">
      <c r="A821" s="28">
        <f>'Loan Amortization Schedule'!H836</f>
        <v>0</v>
      </c>
      <c r="E821" s="28">
        <f t="shared" si="12"/>
        <v>0</v>
      </c>
    </row>
    <row r="822" spans="1:5" ht="15">
      <c r="A822" s="28">
        <f>'Loan Amortization Schedule'!H837</f>
        <v>0</v>
      </c>
      <c r="E822" s="28">
        <f t="shared" si="12"/>
        <v>0</v>
      </c>
    </row>
    <row r="823" spans="1:5" ht="15">
      <c r="A823" s="28">
        <f>'Loan Amortization Schedule'!H838</f>
        <v>0</v>
      </c>
      <c r="E823" s="28">
        <f t="shared" si="12"/>
        <v>0</v>
      </c>
    </row>
    <row r="824" spans="1:5" ht="15">
      <c r="A824" s="28">
        <f>'Loan Amortization Schedule'!H839</f>
        <v>0</v>
      </c>
      <c r="E824" s="28">
        <f aca="true" t="shared" si="13" ref="E824:E887">IF((C824&gt;200000),60000,(C824*0.3))</f>
        <v>0</v>
      </c>
    </row>
    <row r="825" spans="1:5" ht="15">
      <c r="A825" s="28">
        <f>'Loan Amortization Schedule'!H840</f>
        <v>0</v>
      </c>
      <c r="E825" s="28">
        <f t="shared" si="13"/>
        <v>0</v>
      </c>
    </row>
    <row r="826" spans="1:5" ht="15">
      <c r="A826" s="28">
        <f>'Loan Amortization Schedule'!H841</f>
        <v>0</v>
      </c>
      <c r="E826" s="28">
        <f t="shared" si="13"/>
        <v>0</v>
      </c>
    </row>
    <row r="827" spans="1:5" ht="15">
      <c r="A827" s="28">
        <f>'Loan Amortization Schedule'!H842</f>
        <v>0</v>
      </c>
      <c r="E827" s="28">
        <f t="shared" si="13"/>
        <v>0</v>
      </c>
    </row>
    <row r="828" spans="1:5" ht="15">
      <c r="A828" s="28">
        <f>'Loan Amortization Schedule'!H843</f>
        <v>0</v>
      </c>
      <c r="E828" s="28">
        <f t="shared" si="13"/>
        <v>0</v>
      </c>
    </row>
    <row r="829" spans="1:5" ht="15">
      <c r="A829" s="28">
        <f>'Loan Amortization Schedule'!H844</f>
        <v>0</v>
      </c>
      <c r="E829" s="28">
        <f t="shared" si="13"/>
        <v>0</v>
      </c>
    </row>
    <row r="830" spans="1:5" ht="15">
      <c r="A830" s="28">
        <f>'Loan Amortization Schedule'!H845</f>
        <v>0</v>
      </c>
      <c r="E830" s="28">
        <f t="shared" si="13"/>
        <v>0</v>
      </c>
    </row>
    <row r="831" spans="1:5" ht="15">
      <c r="A831" s="28">
        <f>'Loan Amortization Schedule'!H846</f>
        <v>0</v>
      </c>
      <c r="E831" s="28">
        <f t="shared" si="13"/>
        <v>0</v>
      </c>
    </row>
    <row r="832" spans="1:5" ht="15">
      <c r="A832" s="28">
        <f>'Loan Amortization Schedule'!H847</f>
        <v>0</v>
      </c>
      <c r="E832" s="28">
        <f t="shared" si="13"/>
        <v>0</v>
      </c>
    </row>
    <row r="833" spans="1:5" ht="15">
      <c r="A833" s="28">
        <f>'Loan Amortization Schedule'!H848</f>
        <v>0</v>
      </c>
      <c r="E833" s="28">
        <f t="shared" si="13"/>
        <v>0</v>
      </c>
    </row>
    <row r="834" spans="1:5" ht="15">
      <c r="A834" s="28">
        <f>'Loan Amortization Schedule'!H849</f>
        <v>0</v>
      </c>
      <c r="E834" s="28">
        <f t="shared" si="13"/>
        <v>0</v>
      </c>
    </row>
    <row r="835" spans="1:5" ht="15">
      <c r="A835" s="28">
        <f>'Loan Amortization Schedule'!H850</f>
        <v>0</v>
      </c>
      <c r="E835" s="28">
        <f t="shared" si="13"/>
        <v>0</v>
      </c>
    </row>
    <row r="836" spans="1:5" ht="15">
      <c r="A836" s="28">
        <f>'Loan Amortization Schedule'!H851</f>
        <v>0</v>
      </c>
      <c r="E836" s="28">
        <f t="shared" si="13"/>
        <v>0</v>
      </c>
    </row>
    <row r="837" spans="1:5" ht="15">
      <c r="A837" s="28">
        <f>'Loan Amortization Schedule'!H852</f>
        <v>0</v>
      </c>
      <c r="E837" s="28">
        <f t="shared" si="13"/>
        <v>0</v>
      </c>
    </row>
    <row r="838" spans="1:5" ht="15">
      <c r="A838" s="28">
        <f>'Loan Amortization Schedule'!H853</f>
        <v>0</v>
      </c>
      <c r="E838" s="28">
        <f t="shared" si="13"/>
        <v>0</v>
      </c>
    </row>
    <row r="839" spans="1:5" ht="15">
      <c r="A839" s="28">
        <f>'Loan Amortization Schedule'!H854</f>
        <v>0</v>
      </c>
      <c r="E839" s="28">
        <f t="shared" si="13"/>
        <v>0</v>
      </c>
    </row>
    <row r="840" spans="1:5" ht="15">
      <c r="A840" s="28">
        <f>'Loan Amortization Schedule'!H855</f>
        <v>0</v>
      </c>
      <c r="E840" s="28">
        <f t="shared" si="13"/>
        <v>0</v>
      </c>
    </row>
    <row r="841" spans="1:5" ht="15">
      <c r="A841" s="28">
        <f>'Loan Amortization Schedule'!H856</f>
        <v>0</v>
      </c>
      <c r="E841" s="28">
        <f t="shared" si="13"/>
        <v>0</v>
      </c>
    </row>
    <row r="842" spans="1:5" ht="15">
      <c r="A842" s="28">
        <f>'Loan Amortization Schedule'!H857</f>
        <v>0</v>
      </c>
      <c r="E842" s="28">
        <f t="shared" si="13"/>
        <v>0</v>
      </c>
    </row>
    <row r="843" spans="1:5" ht="15">
      <c r="A843" s="28">
        <f>'Loan Amortization Schedule'!H858</f>
        <v>0</v>
      </c>
      <c r="E843" s="28">
        <f t="shared" si="13"/>
        <v>0</v>
      </c>
    </row>
    <row r="844" spans="1:5" ht="15">
      <c r="A844" s="28">
        <f>'Loan Amortization Schedule'!H859</f>
        <v>0</v>
      </c>
      <c r="E844" s="28">
        <f t="shared" si="13"/>
        <v>0</v>
      </c>
    </row>
    <row r="845" spans="1:5" ht="15">
      <c r="A845" s="28">
        <f>'Loan Amortization Schedule'!H860</f>
        <v>0</v>
      </c>
      <c r="E845" s="28">
        <f t="shared" si="13"/>
        <v>0</v>
      </c>
    </row>
    <row r="846" spans="1:5" ht="15">
      <c r="A846" s="28">
        <f>'Loan Amortization Schedule'!H861</f>
        <v>0</v>
      </c>
      <c r="E846" s="28">
        <f t="shared" si="13"/>
        <v>0</v>
      </c>
    </row>
    <row r="847" spans="1:5" ht="15">
      <c r="A847" s="28">
        <f>'Loan Amortization Schedule'!H862</f>
        <v>0</v>
      </c>
      <c r="E847" s="28">
        <f t="shared" si="13"/>
        <v>0</v>
      </c>
    </row>
    <row r="848" spans="1:5" ht="15">
      <c r="A848" s="28">
        <f>'Loan Amortization Schedule'!H863</f>
        <v>0</v>
      </c>
      <c r="E848" s="28">
        <f t="shared" si="13"/>
        <v>0</v>
      </c>
    </row>
    <row r="849" spans="1:5" ht="15">
      <c r="A849" s="28">
        <f>'Loan Amortization Schedule'!H864</f>
        <v>0</v>
      </c>
      <c r="E849" s="28">
        <f t="shared" si="13"/>
        <v>0</v>
      </c>
    </row>
    <row r="850" spans="1:5" ht="15">
      <c r="A850" s="28">
        <f>'Loan Amortization Schedule'!H865</f>
        <v>0</v>
      </c>
      <c r="E850" s="28">
        <f t="shared" si="13"/>
        <v>0</v>
      </c>
    </row>
    <row r="851" spans="1:5" ht="15">
      <c r="A851" s="28">
        <f>'Loan Amortization Schedule'!H866</f>
        <v>0</v>
      </c>
      <c r="E851" s="28">
        <f t="shared" si="13"/>
        <v>0</v>
      </c>
    </row>
    <row r="852" spans="1:5" ht="15">
      <c r="A852" s="28">
        <f>'Loan Amortization Schedule'!H867</f>
        <v>0</v>
      </c>
      <c r="E852" s="28">
        <f t="shared" si="13"/>
        <v>0</v>
      </c>
    </row>
    <row r="853" spans="1:5" ht="15">
      <c r="A853" s="28">
        <f>'Loan Amortization Schedule'!H868</f>
        <v>0</v>
      </c>
      <c r="E853" s="28">
        <f t="shared" si="13"/>
        <v>0</v>
      </c>
    </row>
    <row r="854" spans="1:5" ht="15">
      <c r="A854" s="28">
        <f>'Loan Amortization Schedule'!H869</f>
        <v>0</v>
      </c>
      <c r="E854" s="28">
        <f t="shared" si="13"/>
        <v>0</v>
      </c>
    </row>
    <row r="855" spans="1:5" ht="15">
      <c r="A855" s="28">
        <f>'Loan Amortization Schedule'!H870</f>
        <v>0</v>
      </c>
      <c r="E855" s="28">
        <f t="shared" si="13"/>
        <v>0</v>
      </c>
    </row>
    <row r="856" spans="1:5" ht="15">
      <c r="A856" s="28">
        <f>'Loan Amortization Schedule'!H871</f>
        <v>0</v>
      </c>
      <c r="E856" s="28">
        <f t="shared" si="13"/>
        <v>0</v>
      </c>
    </row>
    <row r="857" spans="1:5" ht="15">
      <c r="A857" s="28">
        <f>'Loan Amortization Schedule'!H872</f>
        <v>0</v>
      </c>
      <c r="E857" s="28">
        <f t="shared" si="13"/>
        <v>0</v>
      </c>
    </row>
    <row r="858" spans="1:5" ht="15">
      <c r="A858" s="28">
        <f>'Loan Amortization Schedule'!H873</f>
        <v>0</v>
      </c>
      <c r="E858" s="28">
        <f t="shared" si="13"/>
        <v>0</v>
      </c>
    </row>
    <row r="859" spans="1:5" ht="15">
      <c r="A859" s="28">
        <f>'Loan Amortization Schedule'!H874</f>
        <v>0</v>
      </c>
      <c r="E859" s="28">
        <f t="shared" si="13"/>
        <v>0</v>
      </c>
    </row>
    <row r="860" spans="1:5" ht="15">
      <c r="A860" s="28">
        <f>'Loan Amortization Schedule'!H875</f>
        <v>0</v>
      </c>
      <c r="E860" s="28">
        <f t="shared" si="13"/>
        <v>0</v>
      </c>
    </row>
    <row r="861" spans="1:5" ht="15">
      <c r="A861" s="28">
        <f>'Loan Amortization Schedule'!H876</f>
        <v>0</v>
      </c>
      <c r="E861" s="28">
        <f t="shared" si="13"/>
        <v>0</v>
      </c>
    </row>
    <row r="862" spans="1:5" ht="15">
      <c r="A862" s="28">
        <f>'Loan Amortization Schedule'!H877</f>
        <v>0</v>
      </c>
      <c r="E862" s="28">
        <f t="shared" si="13"/>
        <v>0</v>
      </c>
    </row>
    <row r="863" spans="1:5" ht="15">
      <c r="A863" s="28">
        <f>'Loan Amortization Schedule'!H878</f>
        <v>0</v>
      </c>
      <c r="E863" s="28">
        <f t="shared" si="13"/>
        <v>0</v>
      </c>
    </row>
    <row r="864" spans="1:5" ht="15">
      <c r="A864" s="28">
        <f>'Loan Amortization Schedule'!H879</f>
        <v>0</v>
      </c>
      <c r="E864" s="28">
        <f t="shared" si="13"/>
        <v>0</v>
      </c>
    </row>
    <row r="865" spans="1:5" ht="15">
      <c r="A865" s="28">
        <f>'Loan Amortization Schedule'!H880</f>
        <v>0</v>
      </c>
      <c r="E865" s="28">
        <f t="shared" si="13"/>
        <v>0</v>
      </c>
    </row>
    <row r="866" spans="1:5" ht="15">
      <c r="A866" s="28">
        <f>'Loan Amortization Schedule'!H881</f>
        <v>0</v>
      </c>
      <c r="E866" s="28">
        <f t="shared" si="13"/>
        <v>0</v>
      </c>
    </row>
    <row r="867" spans="1:5" ht="15">
      <c r="A867" s="28">
        <f>'Loan Amortization Schedule'!H882</f>
        <v>0</v>
      </c>
      <c r="E867" s="28">
        <f t="shared" si="13"/>
        <v>0</v>
      </c>
    </row>
    <row r="868" spans="1:5" ht="15">
      <c r="A868" s="28">
        <f>'Loan Amortization Schedule'!H883</f>
        <v>0</v>
      </c>
      <c r="E868" s="28">
        <f t="shared" si="13"/>
        <v>0</v>
      </c>
    </row>
    <row r="869" spans="1:5" ht="15">
      <c r="A869" s="28">
        <f>'Loan Amortization Schedule'!H884</f>
        <v>0</v>
      </c>
      <c r="E869" s="28">
        <f t="shared" si="13"/>
        <v>0</v>
      </c>
    </row>
    <row r="870" spans="1:5" ht="15">
      <c r="A870" s="28">
        <f>'Loan Amortization Schedule'!H885</f>
        <v>0</v>
      </c>
      <c r="E870" s="28">
        <f t="shared" si="13"/>
        <v>0</v>
      </c>
    </row>
    <row r="871" spans="1:5" ht="15">
      <c r="A871" s="28">
        <f>'Loan Amortization Schedule'!H886</f>
        <v>0</v>
      </c>
      <c r="E871" s="28">
        <f t="shared" si="13"/>
        <v>0</v>
      </c>
    </row>
    <row r="872" spans="1:5" ht="15">
      <c r="A872" s="28">
        <f>'Loan Amortization Schedule'!H887</f>
        <v>0</v>
      </c>
      <c r="E872" s="28">
        <f t="shared" si="13"/>
        <v>0</v>
      </c>
    </row>
    <row r="873" spans="1:5" ht="15">
      <c r="A873" s="28">
        <f>'Loan Amortization Schedule'!H888</f>
        <v>0</v>
      </c>
      <c r="E873" s="28">
        <f t="shared" si="13"/>
        <v>0</v>
      </c>
    </row>
    <row r="874" spans="1:5" ht="15">
      <c r="A874" s="28">
        <f>'Loan Amortization Schedule'!H889</f>
        <v>0</v>
      </c>
      <c r="E874" s="28">
        <f t="shared" si="13"/>
        <v>0</v>
      </c>
    </row>
    <row r="875" spans="1:5" ht="15">
      <c r="A875" s="28">
        <f>'Loan Amortization Schedule'!H890</f>
        <v>0</v>
      </c>
      <c r="E875" s="28">
        <f t="shared" si="13"/>
        <v>0</v>
      </c>
    </row>
    <row r="876" spans="1:5" ht="15">
      <c r="A876" s="28">
        <f>'Loan Amortization Schedule'!H891</f>
        <v>0</v>
      </c>
      <c r="E876" s="28">
        <f t="shared" si="13"/>
        <v>0</v>
      </c>
    </row>
    <row r="877" spans="1:5" ht="15">
      <c r="A877" s="28">
        <f>'Loan Amortization Schedule'!H892</f>
        <v>0</v>
      </c>
      <c r="E877" s="28">
        <f t="shared" si="13"/>
        <v>0</v>
      </c>
    </row>
    <row r="878" spans="1:5" ht="15">
      <c r="A878" s="28">
        <f>'Loan Amortization Schedule'!H893</f>
        <v>0</v>
      </c>
      <c r="E878" s="28">
        <f t="shared" si="13"/>
        <v>0</v>
      </c>
    </row>
    <row r="879" spans="1:5" ht="15">
      <c r="A879" s="28">
        <f>'Loan Amortization Schedule'!H894</f>
        <v>0</v>
      </c>
      <c r="E879" s="28">
        <f t="shared" si="13"/>
        <v>0</v>
      </c>
    </row>
    <row r="880" spans="1:5" ht="15">
      <c r="A880" s="28">
        <f>'Loan Amortization Schedule'!H895</f>
        <v>0</v>
      </c>
      <c r="E880" s="28">
        <f t="shared" si="13"/>
        <v>0</v>
      </c>
    </row>
    <row r="881" spans="1:5" ht="15">
      <c r="A881" s="28">
        <f>'Loan Amortization Schedule'!H896</f>
        <v>0</v>
      </c>
      <c r="E881" s="28">
        <f t="shared" si="13"/>
        <v>0</v>
      </c>
    </row>
    <row r="882" spans="1:5" ht="15">
      <c r="A882" s="28">
        <f>'Loan Amortization Schedule'!H897</f>
        <v>0</v>
      </c>
      <c r="E882" s="28">
        <f t="shared" si="13"/>
        <v>0</v>
      </c>
    </row>
    <row r="883" spans="1:5" ht="15">
      <c r="A883" s="28">
        <f>'Loan Amortization Schedule'!H898</f>
        <v>0</v>
      </c>
      <c r="E883" s="28">
        <f t="shared" si="13"/>
        <v>0</v>
      </c>
    </row>
    <row r="884" spans="1:5" ht="15">
      <c r="A884" s="28">
        <f>'Loan Amortization Schedule'!H899</f>
        <v>0</v>
      </c>
      <c r="E884" s="28">
        <f t="shared" si="13"/>
        <v>0</v>
      </c>
    </row>
    <row r="885" spans="1:5" ht="15">
      <c r="A885" s="28">
        <f>'Loan Amortization Schedule'!H900</f>
        <v>0</v>
      </c>
      <c r="E885" s="28">
        <f t="shared" si="13"/>
        <v>0</v>
      </c>
    </row>
    <row r="886" spans="1:5" ht="15">
      <c r="A886" s="28">
        <f>'Loan Amortization Schedule'!H901</f>
        <v>0</v>
      </c>
      <c r="E886" s="28">
        <f t="shared" si="13"/>
        <v>0</v>
      </c>
    </row>
    <row r="887" spans="1:5" ht="15">
      <c r="A887" s="28">
        <f>'Loan Amortization Schedule'!H902</f>
        <v>0</v>
      </c>
      <c r="E887" s="28">
        <f t="shared" si="13"/>
        <v>0</v>
      </c>
    </row>
    <row r="888" spans="1:5" ht="15">
      <c r="A888" s="28">
        <f>'Loan Amortization Schedule'!H903</f>
        <v>0</v>
      </c>
      <c r="E888" s="28">
        <f aca="true" t="shared" si="14" ref="E888:E951">IF((C888&gt;200000),60000,(C888*0.3))</f>
        <v>0</v>
      </c>
    </row>
    <row r="889" spans="1:5" ht="15">
      <c r="A889" s="28">
        <f>'Loan Amortization Schedule'!H904</f>
        <v>0</v>
      </c>
      <c r="E889" s="28">
        <f t="shared" si="14"/>
        <v>0</v>
      </c>
    </row>
    <row r="890" spans="1:5" ht="15">
      <c r="A890" s="28">
        <f>'Loan Amortization Schedule'!H905</f>
        <v>0</v>
      </c>
      <c r="E890" s="28">
        <f t="shared" si="14"/>
        <v>0</v>
      </c>
    </row>
    <row r="891" spans="1:5" ht="15">
      <c r="A891" s="28">
        <f>'Loan Amortization Schedule'!H906</f>
        <v>0</v>
      </c>
      <c r="E891" s="28">
        <f t="shared" si="14"/>
        <v>0</v>
      </c>
    </row>
    <row r="892" spans="1:5" ht="15">
      <c r="A892" s="28">
        <f>'Loan Amortization Schedule'!H907</f>
        <v>0</v>
      </c>
      <c r="E892" s="28">
        <f t="shared" si="14"/>
        <v>0</v>
      </c>
    </row>
    <row r="893" spans="1:5" ht="15">
      <c r="A893" s="28">
        <f>'Loan Amortization Schedule'!H908</f>
        <v>0</v>
      </c>
      <c r="E893" s="28">
        <f t="shared" si="14"/>
        <v>0</v>
      </c>
    </row>
    <row r="894" spans="1:5" ht="15">
      <c r="A894" s="28">
        <f>'Loan Amortization Schedule'!H909</f>
        <v>0</v>
      </c>
      <c r="E894" s="28">
        <f t="shared" si="14"/>
        <v>0</v>
      </c>
    </row>
    <row r="895" spans="1:5" ht="15">
      <c r="A895" s="28">
        <f>'Loan Amortization Schedule'!H910</f>
        <v>0</v>
      </c>
      <c r="E895" s="28">
        <f t="shared" si="14"/>
        <v>0</v>
      </c>
    </row>
    <row r="896" spans="1:5" ht="15">
      <c r="A896" s="28">
        <f>'Loan Amortization Schedule'!H911</f>
        <v>0</v>
      </c>
      <c r="E896" s="28">
        <f t="shared" si="14"/>
        <v>0</v>
      </c>
    </row>
    <row r="897" spans="1:5" ht="15">
      <c r="A897" s="28">
        <f>'Loan Amortization Schedule'!H912</f>
        <v>0</v>
      </c>
      <c r="E897" s="28">
        <f t="shared" si="14"/>
        <v>0</v>
      </c>
    </row>
    <row r="898" spans="1:5" ht="15">
      <c r="A898" s="28">
        <f>'Loan Amortization Schedule'!H913</f>
        <v>0</v>
      </c>
      <c r="E898" s="28">
        <f t="shared" si="14"/>
        <v>0</v>
      </c>
    </row>
    <row r="899" spans="1:5" ht="15">
      <c r="A899" s="28">
        <f>'Loan Amortization Schedule'!H914</f>
        <v>0</v>
      </c>
      <c r="E899" s="28">
        <f t="shared" si="14"/>
        <v>0</v>
      </c>
    </row>
    <row r="900" spans="1:5" ht="15">
      <c r="A900" s="28">
        <f>'Loan Amortization Schedule'!H915</f>
        <v>0</v>
      </c>
      <c r="E900" s="28">
        <f t="shared" si="14"/>
        <v>0</v>
      </c>
    </row>
    <row r="901" spans="1:5" ht="15">
      <c r="A901" s="28">
        <f>'Loan Amortization Schedule'!H916</f>
        <v>0</v>
      </c>
      <c r="E901" s="28">
        <f t="shared" si="14"/>
        <v>0</v>
      </c>
    </row>
    <row r="902" spans="1:5" ht="15">
      <c r="A902" s="28">
        <f>'Loan Amortization Schedule'!H917</f>
        <v>0</v>
      </c>
      <c r="E902" s="28">
        <f t="shared" si="14"/>
        <v>0</v>
      </c>
    </row>
    <row r="903" spans="1:5" ht="15">
      <c r="A903" s="28">
        <f>'Loan Amortization Schedule'!H918</f>
        <v>0</v>
      </c>
      <c r="E903" s="28">
        <f t="shared" si="14"/>
        <v>0</v>
      </c>
    </row>
    <row r="904" spans="1:5" ht="15">
      <c r="A904" s="28">
        <f>'Loan Amortization Schedule'!H919</f>
        <v>0</v>
      </c>
      <c r="E904" s="28">
        <f t="shared" si="14"/>
        <v>0</v>
      </c>
    </row>
    <row r="905" spans="1:5" ht="15">
      <c r="A905" s="28">
        <f>'Loan Amortization Schedule'!H920</f>
        <v>0</v>
      </c>
      <c r="E905" s="28">
        <f t="shared" si="14"/>
        <v>0</v>
      </c>
    </row>
    <row r="906" spans="1:5" ht="15">
      <c r="A906" s="28">
        <f>'Loan Amortization Schedule'!H921</f>
        <v>0</v>
      </c>
      <c r="E906" s="28">
        <f t="shared" si="14"/>
        <v>0</v>
      </c>
    </row>
    <row r="907" spans="1:5" ht="15">
      <c r="A907" s="28">
        <f>'Loan Amortization Schedule'!H922</f>
        <v>0</v>
      </c>
      <c r="E907" s="28">
        <f t="shared" si="14"/>
        <v>0</v>
      </c>
    </row>
    <row r="908" spans="1:5" ht="15">
      <c r="A908" s="28">
        <f>'Loan Amortization Schedule'!H923</f>
        <v>0</v>
      </c>
      <c r="E908" s="28">
        <f t="shared" si="14"/>
        <v>0</v>
      </c>
    </row>
    <row r="909" spans="1:5" ht="15">
      <c r="A909" s="28">
        <f>'Loan Amortization Schedule'!H924</f>
        <v>0</v>
      </c>
      <c r="E909" s="28">
        <f t="shared" si="14"/>
        <v>0</v>
      </c>
    </row>
    <row r="910" spans="1:5" ht="15">
      <c r="A910" s="28">
        <f>'Loan Amortization Schedule'!H925</f>
        <v>0</v>
      </c>
      <c r="E910" s="28">
        <f t="shared" si="14"/>
        <v>0</v>
      </c>
    </row>
    <row r="911" spans="1:5" ht="15">
      <c r="A911" s="28">
        <f>'Loan Amortization Schedule'!H926</f>
        <v>0</v>
      </c>
      <c r="E911" s="28">
        <f t="shared" si="14"/>
        <v>0</v>
      </c>
    </row>
    <row r="912" spans="1:5" ht="15">
      <c r="A912" s="28">
        <f>'Loan Amortization Schedule'!H927</f>
        <v>0</v>
      </c>
      <c r="E912" s="28">
        <f t="shared" si="14"/>
        <v>0</v>
      </c>
    </row>
    <row r="913" spans="1:5" ht="15">
      <c r="A913" s="28">
        <f>'Loan Amortization Schedule'!H928</f>
        <v>0</v>
      </c>
      <c r="E913" s="28">
        <f t="shared" si="14"/>
        <v>0</v>
      </c>
    </row>
    <row r="914" spans="1:5" ht="15">
      <c r="A914" s="28">
        <f>'Loan Amortization Schedule'!H929</f>
        <v>0</v>
      </c>
      <c r="E914" s="28">
        <f t="shared" si="14"/>
        <v>0</v>
      </c>
    </row>
    <row r="915" spans="1:5" ht="15">
      <c r="A915" s="28">
        <f>'Loan Amortization Schedule'!H930</f>
        <v>0</v>
      </c>
      <c r="E915" s="28">
        <f t="shared" si="14"/>
        <v>0</v>
      </c>
    </row>
    <row r="916" spans="1:5" ht="15">
      <c r="A916" s="28">
        <f>'Loan Amortization Schedule'!H931</f>
        <v>0</v>
      </c>
      <c r="E916" s="28">
        <f t="shared" si="14"/>
        <v>0</v>
      </c>
    </row>
    <row r="917" spans="1:5" ht="15">
      <c r="A917" s="28">
        <f>'Loan Amortization Schedule'!H932</f>
        <v>0</v>
      </c>
      <c r="E917" s="28">
        <f t="shared" si="14"/>
        <v>0</v>
      </c>
    </row>
    <row r="918" spans="1:5" ht="15">
      <c r="A918" s="28">
        <f>'Loan Amortization Schedule'!H933</f>
        <v>0</v>
      </c>
      <c r="E918" s="28">
        <f t="shared" si="14"/>
        <v>0</v>
      </c>
    </row>
    <row r="919" spans="1:5" ht="15">
      <c r="A919" s="28">
        <f>'Loan Amortization Schedule'!H934</f>
        <v>0</v>
      </c>
      <c r="E919" s="28">
        <f t="shared" si="14"/>
        <v>0</v>
      </c>
    </row>
    <row r="920" spans="1:5" ht="15">
      <c r="A920" s="28">
        <f>'Loan Amortization Schedule'!H935</f>
        <v>0</v>
      </c>
      <c r="E920" s="28">
        <f t="shared" si="14"/>
        <v>0</v>
      </c>
    </row>
    <row r="921" spans="1:5" ht="15">
      <c r="A921" s="28">
        <f>'Loan Amortization Schedule'!H936</f>
        <v>0</v>
      </c>
      <c r="E921" s="28">
        <f t="shared" si="14"/>
        <v>0</v>
      </c>
    </row>
    <row r="922" spans="1:5" ht="15">
      <c r="A922" s="28">
        <f>'Loan Amortization Schedule'!H937</f>
        <v>0</v>
      </c>
      <c r="E922" s="28">
        <f t="shared" si="14"/>
        <v>0</v>
      </c>
    </row>
    <row r="923" spans="1:5" ht="15">
      <c r="A923" s="28">
        <f>'Loan Amortization Schedule'!H938</f>
        <v>0</v>
      </c>
      <c r="E923" s="28">
        <f t="shared" si="14"/>
        <v>0</v>
      </c>
    </row>
    <row r="924" spans="1:5" ht="15">
      <c r="A924" s="28">
        <f>'Loan Amortization Schedule'!H939</f>
        <v>0</v>
      </c>
      <c r="E924" s="28">
        <f t="shared" si="14"/>
        <v>0</v>
      </c>
    </row>
    <row r="925" spans="1:5" ht="15">
      <c r="A925" s="28">
        <f>'Loan Amortization Schedule'!H940</f>
        <v>0</v>
      </c>
      <c r="E925" s="28">
        <f t="shared" si="14"/>
        <v>0</v>
      </c>
    </row>
    <row r="926" spans="1:5" ht="15">
      <c r="A926" s="28">
        <f>'Loan Amortization Schedule'!H941</f>
        <v>0</v>
      </c>
      <c r="E926" s="28">
        <f t="shared" si="14"/>
        <v>0</v>
      </c>
    </row>
    <row r="927" spans="1:5" ht="15">
      <c r="A927" s="28">
        <f>'Loan Amortization Schedule'!H942</f>
        <v>0</v>
      </c>
      <c r="E927" s="28">
        <f t="shared" si="14"/>
        <v>0</v>
      </c>
    </row>
    <row r="928" spans="1:5" ht="15">
      <c r="A928" s="28">
        <f>'Loan Amortization Schedule'!H943</f>
        <v>0</v>
      </c>
      <c r="E928" s="28">
        <f t="shared" si="14"/>
        <v>0</v>
      </c>
    </row>
    <row r="929" spans="1:5" ht="15">
      <c r="A929" s="28">
        <f>'Loan Amortization Schedule'!H944</f>
        <v>0</v>
      </c>
      <c r="E929" s="28">
        <f t="shared" si="14"/>
        <v>0</v>
      </c>
    </row>
    <row r="930" spans="1:5" ht="15">
      <c r="A930" s="28">
        <f>'Loan Amortization Schedule'!H945</f>
        <v>0</v>
      </c>
      <c r="E930" s="28">
        <f t="shared" si="14"/>
        <v>0</v>
      </c>
    </row>
    <row r="931" spans="1:5" ht="15">
      <c r="A931" s="28">
        <f>'Loan Amortization Schedule'!H946</f>
        <v>0</v>
      </c>
      <c r="E931" s="28">
        <f t="shared" si="14"/>
        <v>0</v>
      </c>
    </row>
    <row r="932" spans="1:5" ht="15">
      <c r="A932" s="28">
        <f>'Loan Amortization Schedule'!H947</f>
        <v>0</v>
      </c>
      <c r="E932" s="28">
        <f t="shared" si="14"/>
        <v>0</v>
      </c>
    </row>
    <row r="933" spans="1:5" ht="15">
      <c r="A933" s="28">
        <f>'Loan Amortization Schedule'!H948</f>
        <v>0</v>
      </c>
      <c r="E933" s="28">
        <f t="shared" si="14"/>
        <v>0</v>
      </c>
    </row>
    <row r="934" spans="1:5" ht="15">
      <c r="A934" s="28">
        <f>'Loan Amortization Schedule'!H949</f>
        <v>0</v>
      </c>
      <c r="E934" s="28">
        <f t="shared" si="14"/>
        <v>0</v>
      </c>
    </row>
    <row r="935" spans="1:5" ht="15">
      <c r="A935" s="28">
        <f>'Loan Amortization Schedule'!H950</f>
        <v>0</v>
      </c>
      <c r="E935" s="28">
        <f t="shared" si="14"/>
        <v>0</v>
      </c>
    </row>
    <row r="936" spans="1:5" ht="15">
      <c r="A936" s="28">
        <f>'Loan Amortization Schedule'!H951</f>
        <v>0</v>
      </c>
      <c r="E936" s="28">
        <f t="shared" si="14"/>
        <v>0</v>
      </c>
    </row>
    <row r="937" spans="1:5" ht="15">
      <c r="A937" s="28">
        <f>'Loan Amortization Schedule'!H952</f>
        <v>0</v>
      </c>
      <c r="E937" s="28">
        <f t="shared" si="14"/>
        <v>0</v>
      </c>
    </row>
    <row r="938" spans="1:5" ht="15">
      <c r="A938" s="28">
        <f>'Loan Amortization Schedule'!H953</f>
        <v>0</v>
      </c>
      <c r="E938" s="28">
        <f t="shared" si="14"/>
        <v>0</v>
      </c>
    </row>
    <row r="939" spans="1:5" ht="15">
      <c r="A939" s="28">
        <f>'Loan Amortization Schedule'!H954</f>
        <v>0</v>
      </c>
      <c r="E939" s="28">
        <f t="shared" si="14"/>
        <v>0</v>
      </c>
    </row>
    <row r="940" spans="1:5" ht="15">
      <c r="A940" s="28">
        <f>'Loan Amortization Schedule'!H955</f>
        <v>0</v>
      </c>
      <c r="E940" s="28">
        <f t="shared" si="14"/>
        <v>0</v>
      </c>
    </row>
    <row r="941" spans="1:5" ht="15">
      <c r="A941" s="28">
        <f>'Loan Amortization Schedule'!H956</f>
        <v>0</v>
      </c>
      <c r="E941" s="28">
        <f t="shared" si="14"/>
        <v>0</v>
      </c>
    </row>
    <row r="942" spans="1:5" ht="15">
      <c r="A942" s="28">
        <f>'Loan Amortization Schedule'!H957</f>
        <v>0</v>
      </c>
      <c r="E942" s="28">
        <f t="shared" si="14"/>
        <v>0</v>
      </c>
    </row>
    <row r="943" spans="1:5" ht="15">
      <c r="A943" s="28">
        <f>'Loan Amortization Schedule'!H958</f>
        <v>0</v>
      </c>
      <c r="E943" s="28">
        <f t="shared" si="14"/>
        <v>0</v>
      </c>
    </row>
    <row r="944" spans="1:5" ht="15">
      <c r="A944" s="28">
        <f>'Loan Amortization Schedule'!H959</f>
        <v>0</v>
      </c>
      <c r="E944" s="28">
        <f t="shared" si="14"/>
        <v>0</v>
      </c>
    </row>
    <row r="945" spans="1:5" ht="15">
      <c r="A945" s="28">
        <f>'Loan Amortization Schedule'!H960</f>
        <v>0</v>
      </c>
      <c r="E945" s="28">
        <f t="shared" si="14"/>
        <v>0</v>
      </c>
    </row>
    <row r="946" spans="1:5" ht="15">
      <c r="A946" s="28">
        <f>'Loan Amortization Schedule'!H961</f>
        <v>0</v>
      </c>
      <c r="E946" s="28">
        <f t="shared" si="14"/>
        <v>0</v>
      </c>
    </row>
    <row r="947" spans="1:5" ht="15">
      <c r="A947" s="28">
        <f>'Loan Amortization Schedule'!H962</f>
        <v>0</v>
      </c>
      <c r="E947" s="28">
        <f t="shared" si="14"/>
        <v>0</v>
      </c>
    </row>
    <row r="948" spans="1:5" ht="15">
      <c r="A948" s="28">
        <f>'Loan Amortization Schedule'!H963</f>
        <v>0</v>
      </c>
      <c r="E948" s="28">
        <f t="shared" si="14"/>
        <v>0</v>
      </c>
    </row>
    <row r="949" spans="1:5" ht="15">
      <c r="A949" s="28">
        <f>'Loan Amortization Schedule'!H964</f>
        <v>0</v>
      </c>
      <c r="E949" s="28">
        <f t="shared" si="14"/>
        <v>0</v>
      </c>
    </row>
    <row r="950" spans="1:5" ht="15">
      <c r="A950" s="28">
        <f>'Loan Amortization Schedule'!H965</f>
        <v>0</v>
      </c>
      <c r="E950" s="28">
        <f t="shared" si="14"/>
        <v>0</v>
      </c>
    </row>
    <row r="951" spans="1:5" ht="15">
      <c r="A951" s="28">
        <f>'Loan Amortization Schedule'!H966</f>
        <v>0</v>
      </c>
      <c r="E951" s="28">
        <f t="shared" si="14"/>
        <v>0</v>
      </c>
    </row>
    <row r="952" spans="1:5" ht="15">
      <c r="A952" s="28">
        <f>'Loan Amortization Schedule'!H967</f>
        <v>0</v>
      </c>
      <c r="E952" s="28">
        <f aca="true" t="shared" si="15" ref="E952:E1015">IF((C952&gt;200000),60000,(C952*0.3))</f>
        <v>0</v>
      </c>
    </row>
    <row r="953" spans="1:5" ht="15">
      <c r="A953" s="28">
        <f>'Loan Amortization Schedule'!H968</f>
        <v>0</v>
      </c>
      <c r="E953" s="28">
        <f t="shared" si="15"/>
        <v>0</v>
      </c>
    </row>
    <row r="954" spans="1:5" ht="15">
      <c r="A954" s="28">
        <f>'Loan Amortization Schedule'!H969</f>
        <v>0</v>
      </c>
      <c r="E954" s="28">
        <f t="shared" si="15"/>
        <v>0</v>
      </c>
    </row>
    <row r="955" spans="1:5" ht="15">
      <c r="A955" s="28">
        <f>'Loan Amortization Schedule'!H970</f>
        <v>0</v>
      </c>
      <c r="E955" s="28">
        <f t="shared" si="15"/>
        <v>0</v>
      </c>
    </row>
    <row r="956" spans="1:5" ht="15">
      <c r="A956" s="28">
        <f>'Loan Amortization Schedule'!H971</f>
        <v>0</v>
      </c>
      <c r="E956" s="28">
        <f t="shared" si="15"/>
        <v>0</v>
      </c>
    </row>
    <row r="957" spans="1:5" ht="15">
      <c r="A957" s="28">
        <f>'Loan Amortization Schedule'!H972</f>
        <v>0</v>
      </c>
      <c r="E957" s="28">
        <f t="shared" si="15"/>
        <v>0</v>
      </c>
    </row>
    <row r="958" spans="1:5" ht="15">
      <c r="A958" s="28">
        <f>'Loan Amortization Schedule'!H973</f>
        <v>0</v>
      </c>
      <c r="E958" s="28">
        <f t="shared" si="15"/>
        <v>0</v>
      </c>
    </row>
    <row r="959" spans="1:5" ht="15">
      <c r="A959" s="28">
        <f>'Loan Amortization Schedule'!H974</f>
        <v>0</v>
      </c>
      <c r="E959" s="28">
        <f t="shared" si="15"/>
        <v>0</v>
      </c>
    </row>
    <row r="960" spans="1:5" ht="15">
      <c r="A960" s="28">
        <f>'Loan Amortization Schedule'!H975</f>
        <v>0</v>
      </c>
      <c r="E960" s="28">
        <f t="shared" si="15"/>
        <v>0</v>
      </c>
    </row>
    <row r="961" spans="1:5" ht="15">
      <c r="A961" s="28">
        <f>'Loan Amortization Schedule'!H976</f>
        <v>0</v>
      </c>
      <c r="E961" s="28">
        <f t="shared" si="15"/>
        <v>0</v>
      </c>
    </row>
    <row r="962" spans="1:5" ht="15">
      <c r="A962" s="28">
        <f>'Loan Amortization Schedule'!H977</f>
        <v>0</v>
      </c>
      <c r="E962" s="28">
        <f t="shared" si="15"/>
        <v>0</v>
      </c>
    </row>
    <row r="963" spans="1:5" ht="15">
      <c r="A963" s="28">
        <f>'Loan Amortization Schedule'!H978</f>
        <v>0</v>
      </c>
      <c r="E963" s="28">
        <f t="shared" si="15"/>
        <v>0</v>
      </c>
    </row>
    <row r="964" spans="1:5" ht="15">
      <c r="A964" s="28">
        <f>'Loan Amortization Schedule'!H979</f>
        <v>0</v>
      </c>
      <c r="E964" s="28">
        <f t="shared" si="15"/>
        <v>0</v>
      </c>
    </row>
    <row r="965" spans="1:5" ht="15">
      <c r="A965" s="28">
        <f>'Loan Amortization Schedule'!H980</f>
        <v>0</v>
      </c>
      <c r="E965" s="28">
        <f t="shared" si="15"/>
        <v>0</v>
      </c>
    </row>
    <row r="966" spans="1:5" ht="15">
      <c r="A966" s="28">
        <f>'Loan Amortization Schedule'!H981</f>
        <v>0</v>
      </c>
      <c r="E966" s="28">
        <f t="shared" si="15"/>
        <v>0</v>
      </c>
    </row>
    <row r="967" spans="1:5" ht="15">
      <c r="A967" s="28">
        <f>'Loan Amortization Schedule'!H982</f>
        <v>0</v>
      </c>
      <c r="E967" s="28">
        <f t="shared" si="15"/>
        <v>0</v>
      </c>
    </row>
    <row r="968" spans="1:5" ht="15">
      <c r="A968" s="28">
        <f>'Loan Amortization Schedule'!H983</f>
        <v>0</v>
      </c>
      <c r="E968" s="28">
        <f t="shared" si="15"/>
        <v>0</v>
      </c>
    </row>
    <row r="969" spans="1:5" ht="15">
      <c r="A969" s="28">
        <f>'Loan Amortization Schedule'!H984</f>
        <v>0</v>
      </c>
      <c r="E969" s="28">
        <f t="shared" si="15"/>
        <v>0</v>
      </c>
    </row>
    <row r="970" spans="1:5" ht="15">
      <c r="A970" s="28">
        <f>'Loan Amortization Schedule'!H985</f>
        <v>0</v>
      </c>
      <c r="E970" s="28">
        <f t="shared" si="15"/>
        <v>0</v>
      </c>
    </row>
    <row r="971" spans="1:5" ht="15">
      <c r="A971" s="28">
        <f>'Loan Amortization Schedule'!H986</f>
        <v>0</v>
      </c>
      <c r="E971" s="28">
        <f t="shared" si="15"/>
        <v>0</v>
      </c>
    </row>
    <row r="972" spans="1:5" ht="15">
      <c r="A972" s="28">
        <f>'Loan Amortization Schedule'!H987</f>
        <v>0</v>
      </c>
      <c r="E972" s="28">
        <f t="shared" si="15"/>
        <v>0</v>
      </c>
    </row>
    <row r="973" spans="1:5" ht="15">
      <c r="A973" s="28">
        <f>'Loan Amortization Schedule'!H988</f>
        <v>0</v>
      </c>
      <c r="E973" s="28">
        <f t="shared" si="15"/>
        <v>0</v>
      </c>
    </row>
    <row r="974" spans="1:5" ht="15">
      <c r="A974" s="28">
        <f>'Loan Amortization Schedule'!H989</f>
        <v>0</v>
      </c>
      <c r="E974" s="28">
        <f t="shared" si="15"/>
        <v>0</v>
      </c>
    </row>
    <row r="975" spans="1:5" ht="15">
      <c r="A975" s="28">
        <f>'Loan Amortization Schedule'!H990</f>
        <v>0</v>
      </c>
      <c r="E975" s="28">
        <f t="shared" si="15"/>
        <v>0</v>
      </c>
    </row>
    <row r="976" spans="1:5" ht="15">
      <c r="A976" s="28">
        <f>'Loan Amortization Schedule'!H991</f>
        <v>0</v>
      </c>
      <c r="E976" s="28">
        <f t="shared" si="15"/>
        <v>0</v>
      </c>
    </row>
    <row r="977" spans="1:5" ht="15">
      <c r="A977" s="28">
        <f>'Loan Amortization Schedule'!H992</f>
        <v>0</v>
      </c>
      <c r="E977" s="28">
        <f t="shared" si="15"/>
        <v>0</v>
      </c>
    </row>
    <row r="978" spans="1:5" ht="15">
      <c r="A978" s="28">
        <f>'Loan Amortization Schedule'!H993</f>
        <v>0</v>
      </c>
      <c r="E978" s="28">
        <f t="shared" si="15"/>
        <v>0</v>
      </c>
    </row>
    <row r="979" spans="1:5" ht="15">
      <c r="A979" s="28">
        <f>'Loan Amortization Schedule'!H994</f>
        <v>0</v>
      </c>
      <c r="E979" s="28">
        <f t="shared" si="15"/>
        <v>0</v>
      </c>
    </row>
    <row r="980" spans="1:5" ht="15">
      <c r="A980" s="28">
        <f>'Loan Amortization Schedule'!H995</f>
        <v>0</v>
      </c>
      <c r="E980" s="28">
        <f t="shared" si="15"/>
        <v>0</v>
      </c>
    </row>
    <row r="981" spans="1:5" ht="15">
      <c r="A981" s="28">
        <f>'Loan Amortization Schedule'!H996</f>
        <v>0</v>
      </c>
      <c r="E981" s="28">
        <f t="shared" si="15"/>
        <v>0</v>
      </c>
    </row>
    <row r="982" spans="1:5" ht="15">
      <c r="A982" s="28">
        <f>'Loan Amortization Schedule'!H997</f>
        <v>0</v>
      </c>
      <c r="E982" s="28">
        <f t="shared" si="15"/>
        <v>0</v>
      </c>
    </row>
    <row r="983" spans="1:5" ht="15">
      <c r="A983" s="28">
        <f>'Loan Amortization Schedule'!H998</f>
        <v>0</v>
      </c>
      <c r="E983" s="28">
        <f t="shared" si="15"/>
        <v>0</v>
      </c>
    </row>
    <row r="984" spans="1:5" ht="15">
      <c r="A984" s="28">
        <f>'Loan Amortization Schedule'!H999</f>
        <v>0</v>
      </c>
      <c r="E984" s="28">
        <f t="shared" si="15"/>
        <v>0</v>
      </c>
    </row>
    <row r="985" spans="1:5" ht="15">
      <c r="A985" s="28">
        <f>'Loan Amortization Schedule'!H1000</f>
        <v>0</v>
      </c>
      <c r="E985" s="28">
        <f t="shared" si="15"/>
        <v>0</v>
      </c>
    </row>
    <row r="986" spans="1:5" ht="15">
      <c r="A986" s="28">
        <f>'Loan Amortization Schedule'!H1001</f>
        <v>0</v>
      </c>
      <c r="E986" s="28">
        <f t="shared" si="15"/>
        <v>0</v>
      </c>
    </row>
    <row r="987" spans="1:5" ht="15">
      <c r="A987" s="28">
        <f>'Loan Amortization Schedule'!H1002</f>
        <v>0</v>
      </c>
      <c r="E987" s="28">
        <f t="shared" si="15"/>
        <v>0</v>
      </c>
    </row>
    <row r="988" spans="1:5" ht="15">
      <c r="A988" s="28">
        <f>'Loan Amortization Schedule'!H1003</f>
        <v>0</v>
      </c>
      <c r="E988" s="28">
        <f t="shared" si="15"/>
        <v>0</v>
      </c>
    </row>
    <row r="989" spans="1:5" ht="15">
      <c r="A989" s="28">
        <f>'Loan Amortization Schedule'!H1004</f>
        <v>0</v>
      </c>
      <c r="E989" s="28">
        <f t="shared" si="15"/>
        <v>0</v>
      </c>
    </row>
    <row r="990" spans="1:5" ht="15">
      <c r="A990" s="28">
        <f>'Loan Amortization Schedule'!H1005</f>
        <v>0</v>
      </c>
      <c r="E990" s="28">
        <f t="shared" si="15"/>
        <v>0</v>
      </c>
    </row>
    <row r="991" spans="1:5" ht="15">
      <c r="A991" s="28">
        <f>'Loan Amortization Schedule'!H1006</f>
        <v>0</v>
      </c>
      <c r="E991" s="28">
        <f t="shared" si="15"/>
        <v>0</v>
      </c>
    </row>
    <row r="992" spans="1:5" ht="15">
      <c r="A992" s="28">
        <f>'Loan Amortization Schedule'!H1007</f>
        <v>0</v>
      </c>
      <c r="E992" s="28">
        <f t="shared" si="15"/>
        <v>0</v>
      </c>
    </row>
    <row r="993" spans="1:5" ht="15">
      <c r="A993" s="28">
        <f>'Loan Amortization Schedule'!H1008</f>
        <v>0</v>
      </c>
      <c r="E993" s="28">
        <f t="shared" si="15"/>
        <v>0</v>
      </c>
    </row>
    <row r="994" spans="1:5" ht="15">
      <c r="A994" s="28">
        <f>'Loan Amortization Schedule'!H1009</f>
        <v>0</v>
      </c>
      <c r="E994" s="28">
        <f t="shared" si="15"/>
        <v>0</v>
      </c>
    </row>
    <row r="995" spans="1:5" ht="15">
      <c r="A995" s="28">
        <f>'Loan Amortization Schedule'!H1010</f>
        <v>0</v>
      </c>
      <c r="E995" s="28">
        <f t="shared" si="15"/>
        <v>0</v>
      </c>
    </row>
    <row r="996" spans="1:5" ht="15">
      <c r="A996" s="28">
        <f>'Loan Amortization Schedule'!H1011</f>
        <v>0</v>
      </c>
      <c r="E996" s="28">
        <f t="shared" si="15"/>
        <v>0</v>
      </c>
    </row>
    <row r="997" spans="1:5" ht="15">
      <c r="A997" s="28">
        <f>'Loan Amortization Schedule'!H1012</f>
        <v>0</v>
      </c>
      <c r="E997" s="28">
        <f t="shared" si="15"/>
        <v>0</v>
      </c>
    </row>
    <row r="998" spans="1:5" ht="15">
      <c r="A998" s="28">
        <f>'Loan Amortization Schedule'!H1013</f>
        <v>0</v>
      </c>
      <c r="E998" s="28">
        <f t="shared" si="15"/>
        <v>0</v>
      </c>
    </row>
    <row r="999" spans="1:5" ht="15">
      <c r="A999" s="28">
        <f>'Loan Amortization Schedule'!H1014</f>
        <v>0</v>
      </c>
      <c r="E999" s="28">
        <f t="shared" si="15"/>
        <v>0</v>
      </c>
    </row>
    <row r="1000" spans="1:5" ht="15">
      <c r="A1000" s="28">
        <f>'Loan Amortization Schedule'!H1015</f>
        <v>0</v>
      </c>
      <c r="E1000" s="28">
        <f t="shared" si="15"/>
        <v>0</v>
      </c>
    </row>
    <row r="1001" spans="1:5" ht="15">
      <c r="A1001" s="28">
        <f>'Loan Amortization Schedule'!H1016</f>
        <v>0</v>
      </c>
      <c r="E1001" s="28">
        <f t="shared" si="15"/>
        <v>0</v>
      </c>
    </row>
    <row r="1002" spans="1:5" ht="15">
      <c r="A1002" s="28">
        <f>'Loan Amortization Schedule'!H1017</f>
        <v>0</v>
      </c>
      <c r="E1002" s="28">
        <f t="shared" si="15"/>
        <v>0</v>
      </c>
    </row>
    <row r="1003" spans="1:5" ht="15">
      <c r="A1003" s="28">
        <f>'Loan Amortization Schedule'!H1018</f>
        <v>0</v>
      </c>
      <c r="E1003" s="28">
        <f t="shared" si="15"/>
        <v>0</v>
      </c>
    </row>
    <row r="1004" spans="1:5" ht="15">
      <c r="A1004" s="28">
        <f>'Loan Amortization Schedule'!H1019</f>
        <v>0</v>
      </c>
      <c r="E1004" s="28">
        <f t="shared" si="15"/>
        <v>0</v>
      </c>
    </row>
    <row r="1005" spans="1:5" ht="15">
      <c r="A1005" s="28">
        <f>'Loan Amortization Schedule'!H1020</f>
        <v>0</v>
      </c>
      <c r="E1005" s="28">
        <f t="shared" si="15"/>
        <v>0</v>
      </c>
    </row>
    <row r="1006" spans="1:5" ht="15">
      <c r="A1006" s="28">
        <f>'Loan Amortization Schedule'!H1021</f>
        <v>0</v>
      </c>
      <c r="E1006" s="28">
        <f t="shared" si="15"/>
        <v>0</v>
      </c>
    </row>
    <row r="1007" spans="1:5" ht="15">
      <c r="A1007" s="28">
        <f>'Loan Amortization Schedule'!H1022</f>
        <v>0</v>
      </c>
      <c r="E1007" s="28">
        <f t="shared" si="15"/>
        <v>0</v>
      </c>
    </row>
    <row r="1008" spans="1:5" ht="15">
      <c r="A1008" s="28">
        <f>'Loan Amortization Schedule'!H1023</f>
        <v>0</v>
      </c>
      <c r="E1008" s="28">
        <f t="shared" si="15"/>
        <v>0</v>
      </c>
    </row>
    <row r="1009" spans="1:5" ht="15">
      <c r="A1009" s="28">
        <f>'Loan Amortization Schedule'!H1024</f>
        <v>0</v>
      </c>
      <c r="E1009" s="28">
        <f t="shared" si="15"/>
        <v>0</v>
      </c>
    </row>
    <row r="1010" spans="1:5" ht="15">
      <c r="A1010" s="28">
        <f>'Loan Amortization Schedule'!H1025</f>
        <v>0</v>
      </c>
      <c r="E1010" s="28">
        <f t="shared" si="15"/>
        <v>0</v>
      </c>
    </row>
    <row r="1011" spans="1:5" ht="15">
      <c r="A1011" s="28">
        <f>'Loan Amortization Schedule'!H1026</f>
        <v>0</v>
      </c>
      <c r="E1011" s="28">
        <f t="shared" si="15"/>
        <v>0</v>
      </c>
    </row>
    <row r="1012" spans="1:5" ht="15">
      <c r="A1012" s="28">
        <f>'Loan Amortization Schedule'!H1027</f>
        <v>0</v>
      </c>
      <c r="E1012" s="28">
        <f t="shared" si="15"/>
        <v>0</v>
      </c>
    </row>
    <row r="1013" spans="1:5" ht="15">
      <c r="A1013" s="28">
        <f>'Loan Amortization Schedule'!H1028</f>
        <v>0</v>
      </c>
      <c r="E1013" s="28">
        <f t="shared" si="15"/>
        <v>0</v>
      </c>
    </row>
    <row r="1014" spans="1:5" ht="15">
      <c r="A1014" s="28">
        <f>'Loan Amortization Schedule'!H1029</f>
        <v>0</v>
      </c>
      <c r="E1014" s="28">
        <f t="shared" si="15"/>
        <v>0</v>
      </c>
    </row>
    <row r="1015" spans="1:5" ht="15">
      <c r="A1015" s="28">
        <f>'Loan Amortization Schedule'!H1030</f>
        <v>0</v>
      </c>
      <c r="E1015" s="28">
        <f t="shared" si="15"/>
        <v>0</v>
      </c>
    </row>
    <row r="1016" spans="1:5" ht="15">
      <c r="A1016" s="28">
        <f>'Loan Amortization Schedule'!H1031</f>
        <v>0</v>
      </c>
      <c r="E1016" s="28">
        <f aca="true" t="shared" si="16" ref="E1016:E1079">IF((C1016&gt;200000),60000,(C1016*0.3))</f>
        <v>0</v>
      </c>
    </row>
    <row r="1017" spans="1:5" ht="15">
      <c r="A1017" s="28">
        <f>'Loan Amortization Schedule'!H1032</f>
        <v>0</v>
      </c>
      <c r="E1017" s="28">
        <f t="shared" si="16"/>
        <v>0</v>
      </c>
    </row>
    <row r="1018" spans="1:5" ht="15">
      <c r="A1018" s="28">
        <f>'Loan Amortization Schedule'!H1033</f>
        <v>0</v>
      </c>
      <c r="E1018" s="28">
        <f t="shared" si="16"/>
        <v>0</v>
      </c>
    </row>
    <row r="1019" spans="1:5" ht="15">
      <c r="A1019" s="28">
        <f>'Loan Amortization Schedule'!H1034</f>
        <v>0</v>
      </c>
      <c r="E1019" s="28">
        <f t="shared" si="16"/>
        <v>0</v>
      </c>
    </row>
    <row r="1020" spans="1:5" ht="15">
      <c r="A1020" s="28">
        <f>'Loan Amortization Schedule'!H1035</f>
        <v>0</v>
      </c>
      <c r="E1020" s="28">
        <f t="shared" si="16"/>
        <v>0</v>
      </c>
    </row>
    <row r="1021" spans="1:5" ht="15">
      <c r="A1021" s="28">
        <f>'Loan Amortization Schedule'!H1036</f>
        <v>0</v>
      </c>
      <c r="E1021" s="28">
        <f t="shared" si="16"/>
        <v>0</v>
      </c>
    </row>
    <row r="1022" spans="1:5" ht="15">
      <c r="A1022" s="28">
        <f>'Loan Amortization Schedule'!H1037</f>
        <v>0</v>
      </c>
      <c r="E1022" s="28">
        <f t="shared" si="16"/>
        <v>0</v>
      </c>
    </row>
    <row r="1023" spans="1:5" ht="15">
      <c r="A1023" s="28">
        <f>'Loan Amortization Schedule'!H1038</f>
        <v>0</v>
      </c>
      <c r="E1023" s="28">
        <f t="shared" si="16"/>
        <v>0</v>
      </c>
    </row>
    <row r="1024" spans="1:5" ht="15">
      <c r="A1024" s="28">
        <f>'Loan Amortization Schedule'!H1039</f>
        <v>0</v>
      </c>
      <c r="E1024" s="28">
        <f t="shared" si="16"/>
        <v>0</v>
      </c>
    </row>
    <row r="1025" spans="1:5" ht="15">
      <c r="A1025" s="28">
        <f>'Loan Amortization Schedule'!H1040</f>
        <v>0</v>
      </c>
      <c r="E1025" s="28">
        <f t="shared" si="16"/>
        <v>0</v>
      </c>
    </row>
    <row r="1026" spans="1:5" ht="15">
      <c r="A1026" s="28">
        <f>'Loan Amortization Schedule'!H1041</f>
        <v>0</v>
      </c>
      <c r="E1026" s="28">
        <f t="shared" si="16"/>
        <v>0</v>
      </c>
    </row>
    <row r="1027" spans="1:5" ht="15">
      <c r="A1027" s="28">
        <f>'Loan Amortization Schedule'!H1042</f>
        <v>0</v>
      </c>
      <c r="E1027" s="28">
        <f t="shared" si="16"/>
        <v>0</v>
      </c>
    </row>
    <row r="1028" spans="1:5" ht="15">
      <c r="A1028" s="28">
        <f>'Loan Amortization Schedule'!H1043</f>
        <v>0</v>
      </c>
      <c r="E1028" s="28">
        <f t="shared" si="16"/>
        <v>0</v>
      </c>
    </row>
    <row r="1029" spans="1:5" ht="15">
      <c r="A1029" s="28">
        <f>'Loan Amortization Schedule'!H1044</f>
        <v>0</v>
      </c>
      <c r="E1029" s="28">
        <f t="shared" si="16"/>
        <v>0</v>
      </c>
    </row>
    <row r="1030" spans="1:5" ht="15">
      <c r="A1030" s="28">
        <f>'Loan Amortization Schedule'!H1045</f>
        <v>0</v>
      </c>
      <c r="E1030" s="28">
        <f t="shared" si="16"/>
        <v>0</v>
      </c>
    </row>
    <row r="1031" spans="1:5" ht="15">
      <c r="A1031" s="28">
        <f>'Loan Amortization Schedule'!H1046</f>
        <v>0</v>
      </c>
      <c r="E1031" s="28">
        <f t="shared" si="16"/>
        <v>0</v>
      </c>
    </row>
    <row r="1032" spans="1:5" ht="15">
      <c r="A1032" s="28">
        <f>'Loan Amortization Schedule'!H1047</f>
        <v>0</v>
      </c>
      <c r="E1032" s="28">
        <f t="shared" si="16"/>
        <v>0</v>
      </c>
    </row>
    <row r="1033" spans="1:5" ht="15">
      <c r="A1033" s="28">
        <f>'Loan Amortization Schedule'!H1048</f>
        <v>0</v>
      </c>
      <c r="E1033" s="28">
        <f t="shared" si="16"/>
        <v>0</v>
      </c>
    </row>
    <row r="1034" spans="1:5" ht="15">
      <c r="A1034" s="28">
        <f>'Loan Amortization Schedule'!H1049</f>
        <v>0</v>
      </c>
      <c r="E1034" s="28">
        <f t="shared" si="16"/>
        <v>0</v>
      </c>
    </row>
    <row r="1035" spans="1:5" ht="15">
      <c r="A1035" s="28">
        <f>'Loan Amortization Schedule'!H1050</f>
        <v>0</v>
      </c>
      <c r="E1035" s="28">
        <f t="shared" si="16"/>
        <v>0</v>
      </c>
    </row>
    <row r="1036" spans="1:5" ht="15">
      <c r="A1036" s="28">
        <f>'Loan Amortization Schedule'!H1051</f>
        <v>0</v>
      </c>
      <c r="E1036" s="28">
        <f t="shared" si="16"/>
        <v>0</v>
      </c>
    </row>
    <row r="1037" spans="1:5" ht="15">
      <c r="A1037" s="28">
        <f>'Loan Amortization Schedule'!H1052</f>
        <v>0</v>
      </c>
      <c r="E1037" s="28">
        <f t="shared" si="16"/>
        <v>0</v>
      </c>
    </row>
    <row r="1038" spans="1:5" ht="15">
      <c r="A1038" s="28">
        <f>'Loan Amortization Schedule'!H1053</f>
        <v>0</v>
      </c>
      <c r="E1038" s="28">
        <f t="shared" si="16"/>
        <v>0</v>
      </c>
    </row>
    <row r="1039" spans="1:5" ht="15">
      <c r="A1039" s="28">
        <f>'Loan Amortization Schedule'!H1054</f>
        <v>0</v>
      </c>
      <c r="E1039" s="28">
        <f t="shared" si="16"/>
        <v>0</v>
      </c>
    </row>
    <row r="1040" spans="1:5" ht="15">
      <c r="A1040" s="28">
        <f>'Loan Amortization Schedule'!H1055</f>
        <v>0</v>
      </c>
      <c r="E1040" s="28">
        <f t="shared" si="16"/>
        <v>0</v>
      </c>
    </row>
    <row r="1041" spans="1:5" ht="15">
      <c r="A1041" s="28">
        <f>'Loan Amortization Schedule'!H1056</f>
        <v>0</v>
      </c>
      <c r="E1041" s="28">
        <f t="shared" si="16"/>
        <v>0</v>
      </c>
    </row>
    <row r="1042" spans="1:5" ht="15">
      <c r="A1042" s="28">
        <f>'Loan Amortization Schedule'!H1057</f>
        <v>0</v>
      </c>
      <c r="E1042" s="28">
        <f t="shared" si="16"/>
        <v>0</v>
      </c>
    </row>
    <row r="1043" spans="1:5" ht="15">
      <c r="A1043" s="28">
        <f>'Loan Amortization Schedule'!H1058</f>
        <v>0</v>
      </c>
      <c r="E1043" s="28">
        <f t="shared" si="16"/>
        <v>0</v>
      </c>
    </row>
    <row r="1044" spans="1:5" ht="15">
      <c r="A1044" s="28">
        <f>'Loan Amortization Schedule'!H1059</f>
        <v>0</v>
      </c>
      <c r="E1044" s="28">
        <f t="shared" si="16"/>
        <v>0</v>
      </c>
    </row>
    <row r="1045" spans="1:5" ht="15">
      <c r="A1045" s="28">
        <f>'Loan Amortization Schedule'!H1060</f>
        <v>0</v>
      </c>
      <c r="E1045" s="28">
        <f t="shared" si="16"/>
        <v>0</v>
      </c>
    </row>
    <row r="1046" spans="1:5" ht="15">
      <c r="A1046" s="28">
        <f>'Loan Amortization Schedule'!H1061</f>
        <v>0</v>
      </c>
      <c r="E1046" s="28">
        <f t="shared" si="16"/>
        <v>0</v>
      </c>
    </row>
    <row r="1047" spans="1:5" ht="15">
      <c r="A1047" s="28">
        <f>'Loan Amortization Schedule'!H1062</f>
        <v>0</v>
      </c>
      <c r="E1047" s="28">
        <f t="shared" si="16"/>
        <v>0</v>
      </c>
    </row>
    <row r="1048" spans="1:5" ht="15">
      <c r="A1048" s="28">
        <f>'Loan Amortization Schedule'!H1063</f>
        <v>0</v>
      </c>
      <c r="E1048" s="28">
        <f t="shared" si="16"/>
        <v>0</v>
      </c>
    </row>
    <row r="1049" spans="1:5" ht="15">
      <c r="A1049" s="28">
        <f>'Loan Amortization Schedule'!H1064</f>
        <v>0</v>
      </c>
      <c r="E1049" s="28">
        <f t="shared" si="16"/>
        <v>0</v>
      </c>
    </row>
    <row r="1050" spans="1:5" ht="15">
      <c r="A1050" s="28">
        <f>'Loan Amortization Schedule'!H1065</f>
        <v>0</v>
      </c>
      <c r="E1050" s="28">
        <f t="shared" si="16"/>
        <v>0</v>
      </c>
    </row>
    <row r="1051" spans="1:5" ht="15">
      <c r="A1051" s="28">
        <f>'Loan Amortization Schedule'!H1066</f>
        <v>0</v>
      </c>
      <c r="E1051" s="28">
        <f t="shared" si="16"/>
        <v>0</v>
      </c>
    </row>
    <row r="1052" spans="1:5" ht="15">
      <c r="A1052" s="28">
        <f>'Loan Amortization Schedule'!H1067</f>
        <v>0</v>
      </c>
      <c r="E1052" s="28">
        <f t="shared" si="16"/>
        <v>0</v>
      </c>
    </row>
    <row r="1053" spans="1:5" ht="15">
      <c r="A1053" s="28">
        <f>'Loan Amortization Schedule'!H1068</f>
        <v>0</v>
      </c>
      <c r="E1053" s="28">
        <f t="shared" si="16"/>
        <v>0</v>
      </c>
    </row>
    <row r="1054" spans="1:5" ht="15">
      <c r="A1054" s="28">
        <f>'Loan Amortization Schedule'!H1069</f>
        <v>0</v>
      </c>
      <c r="E1054" s="28">
        <f t="shared" si="16"/>
        <v>0</v>
      </c>
    </row>
    <row r="1055" spans="1:5" ht="15">
      <c r="A1055" s="28">
        <f>'Loan Amortization Schedule'!H1070</f>
        <v>0</v>
      </c>
      <c r="E1055" s="28">
        <f t="shared" si="16"/>
        <v>0</v>
      </c>
    </row>
    <row r="1056" spans="1:5" ht="15">
      <c r="A1056" s="28">
        <f>'Loan Amortization Schedule'!H1071</f>
        <v>0</v>
      </c>
      <c r="E1056" s="28">
        <f t="shared" si="16"/>
        <v>0</v>
      </c>
    </row>
    <row r="1057" spans="1:5" ht="15">
      <c r="A1057" s="28">
        <f>'Loan Amortization Schedule'!H1072</f>
        <v>0</v>
      </c>
      <c r="E1057" s="28">
        <f t="shared" si="16"/>
        <v>0</v>
      </c>
    </row>
    <row r="1058" spans="1:5" ht="15">
      <c r="A1058" s="28">
        <f>'Loan Amortization Schedule'!H1073</f>
        <v>0</v>
      </c>
      <c r="E1058" s="28">
        <f t="shared" si="16"/>
        <v>0</v>
      </c>
    </row>
    <row r="1059" spans="1:5" ht="15">
      <c r="A1059" s="28">
        <f>'Loan Amortization Schedule'!H1074</f>
        <v>0</v>
      </c>
      <c r="E1059" s="28">
        <f t="shared" si="16"/>
        <v>0</v>
      </c>
    </row>
    <row r="1060" spans="1:5" ht="15">
      <c r="A1060" s="28">
        <f>'Loan Amortization Schedule'!H1075</f>
        <v>0</v>
      </c>
      <c r="E1060" s="28">
        <f t="shared" si="16"/>
        <v>0</v>
      </c>
    </row>
    <row r="1061" spans="1:5" ht="15">
      <c r="A1061" s="28">
        <f>'Loan Amortization Schedule'!H1076</f>
        <v>0</v>
      </c>
      <c r="E1061" s="28">
        <f t="shared" si="16"/>
        <v>0</v>
      </c>
    </row>
    <row r="1062" spans="1:5" ht="15">
      <c r="A1062" s="28">
        <f>'Loan Amortization Schedule'!H1077</f>
        <v>0</v>
      </c>
      <c r="E1062" s="28">
        <f t="shared" si="16"/>
        <v>0</v>
      </c>
    </row>
    <row r="1063" spans="1:5" ht="15">
      <c r="A1063" s="28">
        <f>'Loan Amortization Schedule'!H1078</f>
        <v>0</v>
      </c>
      <c r="E1063" s="28">
        <f t="shared" si="16"/>
        <v>0</v>
      </c>
    </row>
    <row r="1064" spans="1:5" ht="15">
      <c r="A1064" s="28">
        <f>'Loan Amortization Schedule'!H1079</f>
        <v>0</v>
      </c>
      <c r="E1064" s="28">
        <f t="shared" si="16"/>
        <v>0</v>
      </c>
    </row>
    <row r="1065" spans="1:5" ht="15">
      <c r="A1065" s="28">
        <f>'Loan Amortization Schedule'!H1080</f>
        <v>0</v>
      </c>
      <c r="E1065" s="28">
        <f t="shared" si="16"/>
        <v>0</v>
      </c>
    </row>
    <row r="1066" spans="1:5" ht="15">
      <c r="A1066" s="28">
        <f>'Loan Amortization Schedule'!H1081</f>
        <v>0</v>
      </c>
      <c r="E1066" s="28">
        <f t="shared" si="16"/>
        <v>0</v>
      </c>
    </row>
    <row r="1067" spans="1:5" ht="15">
      <c r="A1067" s="28">
        <f>'Loan Amortization Schedule'!H1082</f>
        <v>0</v>
      </c>
      <c r="E1067" s="28">
        <f t="shared" si="16"/>
        <v>0</v>
      </c>
    </row>
    <row r="1068" spans="1:5" ht="15">
      <c r="A1068" s="28">
        <f>'Loan Amortization Schedule'!H1083</f>
        <v>0</v>
      </c>
      <c r="E1068" s="28">
        <f t="shared" si="16"/>
        <v>0</v>
      </c>
    </row>
    <row r="1069" spans="1:5" ht="15">
      <c r="A1069" s="28">
        <f>'Loan Amortization Schedule'!H1084</f>
        <v>0</v>
      </c>
      <c r="E1069" s="28">
        <f t="shared" si="16"/>
        <v>0</v>
      </c>
    </row>
    <row r="1070" spans="1:5" ht="15">
      <c r="A1070" s="28">
        <f>'Loan Amortization Schedule'!H1085</f>
        <v>0</v>
      </c>
      <c r="E1070" s="28">
        <f t="shared" si="16"/>
        <v>0</v>
      </c>
    </row>
    <row r="1071" spans="1:5" ht="15">
      <c r="A1071" s="28">
        <f>'Loan Amortization Schedule'!H1086</f>
        <v>0</v>
      </c>
      <c r="E1071" s="28">
        <f t="shared" si="16"/>
        <v>0</v>
      </c>
    </row>
    <row r="1072" spans="1:5" ht="15">
      <c r="A1072" s="28">
        <f>'Loan Amortization Schedule'!H1087</f>
        <v>0</v>
      </c>
      <c r="E1072" s="28">
        <f t="shared" si="16"/>
        <v>0</v>
      </c>
    </row>
    <row r="1073" spans="1:5" ht="15">
      <c r="A1073" s="28">
        <f>'Loan Amortization Schedule'!H1088</f>
        <v>0</v>
      </c>
      <c r="E1073" s="28">
        <f t="shared" si="16"/>
        <v>0</v>
      </c>
    </row>
    <row r="1074" spans="1:5" ht="15">
      <c r="A1074" s="28">
        <f>'Loan Amortization Schedule'!H1089</f>
        <v>0</v>
      </c>
      <c r="E1074" s="28">
        <f t="shared" si="16"/>
        <v>0</v>
      </c>
    </row>
    <row r="1075" spans="1:5" ht="15">
      <c r="A1075" s="28">
        <f>'Loan Amortization Schedule'!H1090</f>
        <v>0</v>
      </c>
      <c r="E1075" s="28">
        <f t="shared" si="16"/>
        <v>0</v>
      </c>
    </row>
    <row r="1076" spans="1:5" ht="15">
      <c r="A1076" s="28">
        <f>'Loan Amortization Schedule'!H1091</f>
        <v>0</v>
      </c>
      <c r="E1076" s="28">
        <f t="shared" si="16"/>
        <v>0</v>
      </c>
    </row>
    <row r="1077" spans="1:5" ht="15">
      <c r="A1077" s="28">
        <f>'Loan Amortization Schedule'!H1092</f>
        <v>0</v>
      </c>
      <c r="E1077" s="28">
        <f t="shared" si="16"/>
        <v>0</v>
      </c>
    </row>
    <row r="1078" spans="1:5" ht="15">
      <c r="A1078" s="28">
        <f>'Loan Amortization Schedule'!H1093</f>
        <v>0</v>
      </c>
      <c r="E1078" s="28">
        <f t="shared" si="16"/>
        <v>0</v>
      </c>
    </row>
    <row r="1079" spans="1:5" ht="15">
      <c r="A1079" s="28">
        <f>'Loan Amortization Schedule'!H1094</f>
        <v>0</v>
      </c>
      <c r="E1079" s="28">
        <f t="shared" si="16"/>
        <v>0</v>
      </c>
    </row>
    <row r="1080" spans="1:5" ht="15">
      <c r="A1080" s="28">
        <f>'Loan Amortization Schedule'!H1095</f>
        <v>0</v>
      </c>
      <c r="E1080" s="28">
        <f aca="true" t="shared" si="17" ref="E1080:E1143">IF((C1080&gt;200000),60000,(C1080*0.3))</f>
        <v>0</v>
      </c>
    </row>
    <row r="1081" spans="1:5" ht="15">
      <c r="A1081" s="28">
        <f>'Loan Amortization Schedule'!H1096</f>
        <v>0</v>
      </c>
      <c r="E1081" s="28">
        <f t="shared" si="17"/>
        <v>0</v>
      </c>
    </row>
    <row r="1082" spans="1:5" ht="15">
      <c r="A1082" s="28">
        <f>'Loan Amortization Schedule'!H1097</f>
        <v>0</v>
      </c>
      <c r="E1082" s="28">
        <f t="shared" si="17"/>
        <v>0</v>
      </c>
    </row>
    <row r="1083" spans="1:5" ht="15">
      <c r="A1083" s="28">
        <f>'Loan Amortization Schedule'!H1098</f>
        <v>0</v>
      </c>
      <c r="E1083" s="28">
        <f t="shared" si="17"/>
        <v>0</v>
      </c>
    </row>
    <row r="1084" spans="1:5" ht="15">
      <c r="A1084" s="28">
        <f>'Loan Amortization Schedule'!H1099</f>
        <v>0</v>
      </c>
      <c r="E1084" s="28">
        <f t="shared" si="17"/>
        <v>0</v>
      </c>
    </row>
    <row r="1085" spans="1:5" ht="15">
      <c r="A1085" s="28">
        <f>'Loan Amortization Schedule'!H1100</f>
        <v>0</v>
      </c>
      <c r="E1085" s="28">
        <f t="shared" si="17"/>
        <v>0</v>
      </c>
    </row>
    <row r="1086" spans="1:5" ht="15">
      <c r="A1086" s="28">
        <f>'Loan Amortization Schedule'!H1101</f>
        <v>0</v>
      </c>
      <c r="E1086" s="28">
        <f t="shared" si="17"/>
        <v>0</v>
      </c>
    </row>
    <row r="1087" spans="1:5" ht="15">
      <c r="A1087" s="28">
        <f>'Loan Amortization Schedule'!H1102</f>
        <v>0</v>
      </c>
      <c r="E1087" s="28">
        <f t="shared" si="17"/>
        <v>0</v>
      </c>
    </row>
    <row r="1088" spans="1:5" ht="15">
      <c r="A1088" s="28">
        <f>'Loan Amortization Schedule'!H1103</f>
        <v>0</v>
      </c>
      <c r="E1088" s="28">
        <f t="shared" si="17"/>
        <v>0</v>
      </c>
    </row>
    <row r="1089" spans="1:5" ht="15">
      <c r="A1089" s="28">
        <f>'Loan Amortization Schedule'!H1104</f>
        <v>0</v>
      </c>
      <c r="E1089" s="28">
        <f t="shared" si="17"/>
        <v>0</v>
      </c>
    </row>
    <row r="1090" spans="1:5" ht="15">
      <c r="A1090" s="28">
        <f>'Loan Amortization Schedule'!H1105</f>
        <v>0</v>
      </c>
      <c r="E1090" s="28">
        <f t="shared" si="17"/>
        <v>0</v>
      </c>
    </row>
    <row r="1091" spans="1:5" ht="15">
      <c r="A1091" s="28">
        <f>'Loan Amortization Schedule'!H1106</f>
        <v>0</v>
      </c>
      <c r="E1091" s="28">
        <f t="shared" si="17"/>
        <v>0</v>
      </c>
    </row>
    <row r="1092" spans="1:5" ht="15">
      <c r="A1092" s="28">
        <f>'Loan Amortization Schedule'!H1107</f>
        <v>0</v>
      </c>
      <c r="E1092" s="28">
        <f t="shared" si="17"/>
        <v>0</v>
      </c>
    </row>
    <row r="1093" spans="1:5" ht="15">
      <c r="A1093" s="28">
        <f>'Loan Amortization Schedule'!H1108</f>
        <v>0</v>
      </c>
      <c r="E1093" s="28">
        <f t="shared" si="17"/>
        <v>0</v>
      </c>
    </row>
    <row r="1094" spans="1:5" ht="15">
      <c r="A1094" s="28">
        <f>'Loan Amortization Schedule'!H1109</f>
        <v>0</v>
      </c>
      <c r="E1094" s="28">
        <f t="shared" si="17"/>
        <v>0</v>
      </c>
    </row>
    <row r="1095" spans="1:5" ht="15">
      <c r="A1095" s="28">
        <f>'Loan Amortization Schedule'!H1110</f>
        <v>0</v>
      </c>
      <c r="E1095" s="28">
        <f t="shared" si="17"/>
        <v>0</v>
      </c>
    </row>
    <row r="1096" spans="1:5" ht="15">
      <c r="A1096" s="28">
        <f>'Loan Amortization Schedule'!H1111</f>
        <v>0</v>
      </c>
      <c r="E1096" s="28">
        <f t="shared" si="17"/>
        <v>0</v>
      </c>
    </row>
    <row r="1097" spans="1:5" ht="15">
      <c r="A1097" s="28">
        <f>'Loan Amortization Schedule'!H1112</f>
        <v>0</v>
      </c>
      <c r="E1097" s="28">
        <f t="shared" si="17"/>
        <v>0</v>
      </c>
    </row>
    <row r="1098" spans="1:5" ht="15">
      <c r="A1098" s="28">
        <f>'Loan Amortization Schedule'!H1113</f>
        <v>0</v>
      </c>
      <c r="E1098" s="28">
        <f t="shared" si="17"/>
        <v>0</v>
      </c>
    </row>
    <row r="1099" spans="1:5" ht="15">
      <c r="A1099" s="28">
        <f>'Loan Amortization Schedule'!H1114</f>
        <v>0</v>
      </c>
      <c r="E1099" s="28">
        <f t="shared" si="17"/>
        <v>0</v>
      </c>
    </row>
    <row r="1100" spans="1:5" ht="15">
      <c r="A1100" s="28">
        <f>'Loan Amortization Schedule'!H1115</f>
        <v>0</v>
      </c>
      <c r="E1100" s="28">
        <f t="shared" si="17"/>
        <v>0</v>
      </c>
    </row>
    <row r="1101" spans="1:5" ht="15">
      <c r="A1101" s="28">
        <f>'Loan Amortization Schedule'!H1116</f>
        <v>0</v>
      </c>
      <c r="E1101" s="28">
        <f t="shared" si="17"/>
        <v>0</v>
      </c>
    </row>
    <row r="1102" spans="1:5" ht="15">
      <c r="A1102" s="28">
        <f>'Loan Amortization Schedule'!H1117</f>
        <v>0</v>
      </c>
      <c r="E1102" s="28">
        <f t="shared" si="17"/>
        <v>0</v>
      </c>
    </row>
    <row r="1103" spans="1:5" ht="15">
      <c r="A1103" s="28">
        <f>'Loan Amortization Schedule'!H1118</f>
        <v>0</v>
      </c>
      <c r="E1103" s="28">
        <f t="shared" si="17"/>
        <v>0</v>
      </c>
    </row>
    <row r="1104" spans="1:5" ht="15">
      <c r="A1104" s="28">
        <f>'Loan Amortization Schedule'!H1119</f>
        <v>0</v>
      </c>
      <c r="E1104" s="28">
        <f t="shared" si="17"/>
        <v>0</v>
      </c>
    </row>
    <row r="1105" spans="1:5" ht="15">
      <c r="A1105" s="28">
        <f>'Loan Amortization Schedule'!H1120</f>
        <v>0</v>
      </c>
      <c r="E1105" s="28">
        <f t="shared" si="17"/>
        <v>0</v>
      </c>
    </row>
    <row r="1106" spans="1:5" ht="15">
      <c r="A1106" s="28">
        <f>'Loan Amortization Schedule'!H1121</f>
        <v>0</v>
      </c>
      <c r="E1106" s="28">
        <f t="shared" si="17"/>
        <v>0</v>
      </c>
    </row>
    <row r="1107" spans="1:5" ht="15">
      <c r="A1107" s="28">
        <f>'Loan Amortization Schedule'!H1122</f>
        <v>0</v>
      </c>
      <c r="E1107" s="28">
        <f t="shared" si="17"/>
        <v>0</v>
      </c>
    </row>
    <row r="1108" spans="1:5" ht="15">
      <c r="A1108" s="28">
        <f>'Loan Amortization Schedule'!H1123</f>
        <v>0</v>
      </c>
      <c r="E1108" s="28">
        <f t="shared" si="17"/>
        <v>0</v>
      </c>
    </row>
    <row r="1109" spans="1:5" ht="15">
      <c r="A1109" s="28">
        <f>'Loan Amortization Schedule'!H1124</f>
        <v>0</v>
      </c>
      <c r="E1109" s="28">
        <f t="shared" si="17"/>
        <v>0</v>
      </c>
    </row>
    <row r="1110" spans="1:5" ht="15">
      <c r="A1110" s="28">
        <f>'Loan Amortization Schedule'!H1125</f>
        <v>0</v>
      </c>
      <c r="E1110" s="28">
        <f t="shared" si="17"/>
        <v>0</v>
      </c>
    </row>
    <row r="1111" spans="1:5" ht="15">
      <c r="A1111" s="28">
        <f>'Loan Amortization Schedule'!H1126</f>
        <v>0</v>
      </c>
      <c r="E1111" s="28">
        <f t="shared" si="17"/>
        <v>0</v>
      </c>
    </row>
    <row r="1112" spans="1:5" ht="15">
      <c r="A1112" s="28">
        <f>'Loan Amortization Schedule'!H1127</f>
        <v>0</v>
      </c>
      <c r="E1112" s="28">
        <f t="shared" si="17"/>
        <v>0</v>
      </c>
    </row>
    <row r="1113" spans="1:5" ht="15">
      <c r="A1113" s="28">
        <f>'Loan Amortization Schedule'!H1128</f>
        <v>0</v>
      </c>
      <c r="E1113" s="28">
        <f t="shared" si="17"/>
        <v>0</v>
      </c>
    </row>
    <row r="1114" spans="1:5" ht="15">
      <c r="A1114" s="28">
        <f>'Loan Amortization Schedule'!H1129</f>
        <v>0</v>
      </c>
      <c r="E1114" s="28">
        <f t="shared" si="17"/>
        <v>0</v>
      </c>
    </row>
    <row r="1115" spans="1:5" ht="15">
      <c r="A1115" s="28">
        <f>'Loan Amortization Schedule'!H1130</f>
        <v>0</v>
      </c>
      <c r="E1115" s="28">
        <f t="shared" si="17"/>
        <v>0</v>
      </c>
    </row>
    <row r="1116" spans="1:5" ht="15">
      <c r="A1116" s="28">
        <f>'Loan Amortization Schedule'!H1131</f>
        <v>0</v>
      </c>
      <c r="E1116" s="28">
        <f t="shared" si="17"/>
        <v>0</v>
      </c>
    </row>
    <row r="1117" spans="1:5" ht="15">
      <c r="A1117" s="28">
        <f>'Loan Amortization Schedule'!H1132</f>
        <v>0</v>
      </c>
      <c r="E1117" s="28">
        <f t="shared" si="17"/>
        <v>0</v>
      </c>
    </row>
    <row r="1118" spans="1:5" ht="15">
      <c r="A1118" s="28">
        <f>'Loan Amortization Schedule'!H1133</f>
        <v>0</v>
      </c>
      <c r="E1118" s="28">
        <f t="shared" si="17"/>
        <v>0</v>
      </c>
    </row>
    <row r="1119" spans="1:5" ht="15">
      <c r="A1119" s="28">
        <f>'Loan Amortization Schedule'!H1134</f>
        <v>0</v>
      </c>
      <c r="E1119" s="28">
        <f t="shared" si="17"/>
        <v>0</v>
      </c>
    </row>
    <row r="1120" spans="1:5" ht="15">
      <c r="A1120" s="28">
        <f>'Loan Amortization Schedule'!H1135</f>
        <v>0</v>
      </c>
      <c r="E1120" s="28">
        <f t="shared" si="17"/>
        <v>0</v>
      </c>
    </row>
    <row r="1121" spans="1:5" ht="15">
      <c r="A1121" s="28">
        <f>'Loan Amortization Schedule'!H1136</f>
        <v>0</v>
      </c>
      <c r="E1121" s="28">
        <f t="shared" si="17"/>
        <v>0</v>
      </c>
    </row>
    <row r="1122" spans="1:5" ht="15">
      <c r="A1122" s="28">
        <f>'Loan Amortization Schedule'!H1137</f>
        <v>0</v>
      </c>
      <c r="E1122" s="28">
        <f t="shared" si="17"/>
        <v>0</v>
      </c>
    </row>
    <row r="1123" spans="1:5" ht="15">
      <c r="A1123" s="28">
        <f>'Loan Amortization Schedule'!H1138</f>
        <v>0</v>
      </c>
      <c r="E1123" s="28">
        <f t="shared" si="17"/>
        <v>0</v>
      </c>
    </row>
    <row r="1124" spans="1:5" ht="15">
      <c r="A1124" s="28">
        <f>'Loan Amortization Schedule'!H1139</f>
        <v>0</v>
      </c>
      <c r="E1124" s="28">
        <f t="shared" si="17"/>
        <v>0</v>
      </c>
    </row>
    <row r="1125" spans="1:5" ht="15">
      <c r="A1125" s="28">
        <f>'Loan Amortization Schedule'!H1140</f>
        <v>0</v>
      </c>
      <c r="E1125" s="28">
        <f t="shared" si="17"/>
        <v>0</v>
      </c>
    </row>
    <row r="1126" spans="1:5" ht="15">
      <c r="A1126" s="28">
        <f>'Loan Amortization Schedule'!H1141</f>
        <v>0</v>
      </c>
      <c r="E1126" s="28">
        <f t="shared" si="17"/>
        <v>0</v>
      </c>
    </row>
    <row r="1127" spans="1:5" ht="15">
      <c r="A1127" s="28">
        <f>'Loan Amortization Schedule'!H1142</f>
        <v>0</v>
      </c>
      <c r="E1127" s="28">
        <f t="shared" si="17"/>
        <v>0</v>
      </c>
    </row>
    <row r="1128" spans="1:5" ht="15">
      <c r="A1128" s="28">
        <f>'Loan Amortization Schedule'!H1143</f>
        <v>0</v>
      </c>
      <c r="E1128" s="28">
        <f t="shared" si="17"/>
        <v>0</v>
      </c>
    </row>
    <row r="1129" spans="1:5" ht="15">
      <c r="A1129" s="28">
        <f>'Loan Amortization Schedule'!H1144</f>
        <v>0</v>
      </c>
      <c r="E1129" s="28">
        <f t="shared" si="17"/>
        <v>0</v>
      </c>
    </row>
    <row r="1130" spans="1:5" ht="15">
      <c r="A1130" s="28">
        <f>'Loan Amortization Schedule'!H1145</f>
        <v>0</v>
      </c>
      <c r="E1130" s="28">
        <f t="shared" si="17"/>
        <v>0</v>
      </c>
    </row>
    <row r="1131" spans="1:5" ht="15">
      <c r="A1131" s="28">
        <f>'Loan Amortization Schedule'!H1146</f>
        <v>0</v>
      </c>
      <c r="E1131" s="28">
        <f t="shared" si="17"/>
        <v>0</v>
      </c>
    </row>
    <row r="1132" spans="1:5" ht="15">
      <c r="A1132" s="28">
        <f>'Loan Amortization Schedule'!H1147</f>
        <v>0</v>
      </c>
      <c r="E1132" s="28">
        <f t="shared" si="17"/>
        <v>0</v>
      </c>
    </row>
    <row r="1133" spans="1:5" ht="15">
      <c r="A1133" s="28">
        <f>'Loan Amortization Schedule'!H1148</f>
        <v>0</v>
      </c>
      <c r="E1133" s="28">
        <f t="shared" si="17"/>
        <v>0</v>
      </c>
    </row>
    <row r="1134" spans="1:5" ht="15">
      <c r="A1134" s="28">
        <f>'Loan Amortization Schedule'!H1149</f>
        <v>0</v>
      </c>
      <c r="E1134" s="28">
        <f t="shared" si="17"/>
        <v>0</v>
      </c>
    </row>
    <row r="1135" spans="1:5" ht="15">
      <c r="A1135" s="28">
        <f>'Loan Amortization Schedule'!H1150</f>
        <v>0</v>
      </c>
      <c r="E1135" s="28">
        <f t="shared" si="17"/>
        <v>0</v>
      </c>
    </row>
    <row r="1136" spans="1:5" ht="15">
      <c r="A1136" s="28">
        <f>'Loan Amortization Schedule'!H1151</f>
        <v>0</v>
      </c>
      <c r="E1136" s="28">
        <f t="shared" si="17"/>
        <v>0</v>
      </c>
    </row>
    <row r="1137" spans="1:5" ht="15">
      <c r="A1137" s="28">
        <f>'Loan Amortization Schedule'!H1152</f>
        <v>0</v>
      </c>
      <c r="E1137" s="28">
        <f t="shared" si="17"/>
        <v>0</v>
      </c>
    </row>
    <row r="1138" spans="1:5" ht="15">
      <c r="A1138" s="28">
        <f>'Loan Amortization Schedule'!H1153</f>
        <v>0</v>
      </c>
      <c r="E1138" s="28">
        <f t="shared" si="17"/>
        <v>0</v>
      </c>
    </row>
    <row r="1139" spans="1:5" ht="15">
      <c r="A1139" s="28">
        <f>'Loan Amortization Schedule'!H1154</f>
        <v>0</v>
      </c>
      <c r="E1139" s="28">
        <f t="shared" si="17"/>
        <v>0</v>
      </c>
    </row>
    <row r="1140" spans="1:5" ht="15">
      <c r="A1140" s="28">
        <f>'Loan Amortization Schedule'!H1155</f>
        <v>0</v>
      </c>
      <c r="E1140" s="28">
        <f t="shared" si="17"/>
        <v>0</v>
      </c>
    </row>
    <row r="1141" spans="1:5" ht="15">
      <c r="A1141" s="28">
        <f>'Loan Amortization Schedule'!H1156</f>
        <v>0</v>
      </c>
      <c r="E1141" s="28">
        <f t="shared" si="17"/>
        <v>0</v>
      </c>
    </row>
    <row r="1142" spans="1:5" ht="15">
      <c r="A1142" s="28">
        <f>'Loan Amortization Schedule'!H1157</f>
        <v>0</v>
      </c>
      <c r="E1142" s="28">
        <f t="shared" si="17"/>
        <v>0</v>
      </c>
    </row>
    <row r="1143" spans="1:5" ht="15">
      <c r="A1143" s="28">
        <f>'Loan Amortization Schedule'!H1158</f>
        <v>0</v>
      </c>
      <c r="E1143" s="28">
        <f t="shared" si="17"/>
        <v>0</v>
      </c>
    </row>
    <row r="1144" spans="1:5" ht="15">
      <c r="A1144" s="28">
        <f>'Loan Amortization Schedule'!H1159</f>
        <v>0</v>
      </c>
      <c r="E1144" s="28">
        <f aca="true" t="shared" si="18" ref="E1144:E1207">IF((C1144&gt;200000),60000,(C1144*0.3))</f>
        <v>0</v>
      </c>
    </row>
    <row r="1145" spans="1:5" ht="15">
      <c r="A1145" s="28">
        <f>'Loan Amortization Schedule'!H1160</f>
        <v>0</v>
      </c>
      <c r="E1145" s="28">
        <f t="shared" si="18"/>
        <v>0</v>
      </c>
    </row>
    <row r="1146" spans="1:5" ht="15">
      <c r="A1146" s="28">
        <f>'Loan Amortization Schedule'!H1161</f>
        <v>0</v>
      </c>
      <c r="E1146" s="28">
        <f t="shared" si="18"/>
        <v>0</v>
      </c>
    </row>
    <row r="1147" spans="1:5" ht="15">
      <c r="A1147" s="28">
        <f>'Loan Amortization Schedule'!H1162</f>
        <v>0</v>
      </c>
      <c r="E1147" s="28">
        <f t="shared" si="18"/>
        <v>0</v>
      </c>
    </row>
    <row r="1148" spans="1:5" ht="15">
      <c r="A1148" s="28">
        <f>'Loan Amortization Schedule'!H1163</f>
        <v>0</v>
      </c>
      <c r="E1148" s="28">
        <f t="shared" si="18"/>
        <v>0</v>
      </c>
    </row>
    <row r="1149" spans="1:5" ht="15">
      <c r="A1149" s="28">
        <f>'Loan Amortization Schedule'!H1164</f>
        <v>0</v>
      </c>
      <c r="E1149" s="28">
        <f t="shared" si="18"/>
        <v>0</v>
      </c>
    </row>
    <row r="1150" spans="1:5" ht="15">
      <c r="A1150" s="28">
        <f>'Loan Amortization Schedule'!H1165</f>
        <v>0</v>
      </c>
      <c r="E1150" s="28">
        <f t="shared" si="18"/>
        <v>0</v>
      </c>
    </row>
    <row r="1151" spans="1:5" ht="15">
      <c r="A1151" s="28">
        <f>'Loan Amortization Schedule'!H1166</f>
        <v>0</v>
      </c>
      <c r="E1151" s="28">
        <f t="shared" si="18"/>
        <v>0</v>
      </c>
    </row>
    <row r="1152" spans="1:5" ht="15">
      <c r="A1152" s="28">
        <f>'Loan Amortization Schedule'!H1167</f>
        <v>0</v>
      </c>
      <c r="E1152" s="28">
        <f t="shared" si="18"/>
        <v>0</v>
      </c>
    </row>
    <row r="1153" spans="1:5" ht="15">
      <c r="A1153" s="28">
        <f>'Loan Amortization Schedule'!H1168</f>
        <v>0</v>
      </c>
      <c r="E1153" s="28">
        <f t="shared" si="18"/>
        <v>0</v>
      </c>
    </row>
    <row r="1154" spans="1:5" ht="15">
      <c r="A1154" s="28">
        <f>'Loan Amortization Schedule'!H1169</f>
        <v>0</v>
      </c>
      <c r="E1154" s="28">
        <f t="shared" si="18"/>
        <v>0</v>
      </c>
    </row>
    <row r="1155" spans="1:5" ht="15">
      <c r="A1155" s="28">
        <f>'Loan Amortization Schedule'!H1170</f>
        <v>0</v>
      </c>
      <c r="E1155" s="28">
        <f t="shared" si="18"/>
        <v>0</v>
      </c>
    </row>
    <row r="1156" spans="1:5" ht="15">
      <c r="A1156" s="28">
        <f>'Loan Amortization Schedule'!H1171</f>
        <v>0</v>
      </c>
      <c r="E1156" s="28">
        <f t="shared" si="18"/>
        <v>0</v>
      </c>
    </row>
    <row r="1157" spans="1:5" ht="15">
      <c r="A1157" s="28">
        <f>'Loan Amortization Schedule'!H1172</f>
        <v>0</v>
      </c>
      <c r="E1157" s="28">
        <f t="shared" si="18"/>
        <v>0</v>
      </c>
    </row>
    <row r="1158" spans="1:5" ht="15">
      <c r="A1158" s="28">
        <f>'Loan Amortization Schedule'!H1173</f>
        <v>0</v>
      </c>
      <c r="E1158" s="28">
        <f t="shared" si="18"/>
        <v>0</v>
      </c>
    </row>
    <row r="1159" spans="1:5" ht="15">
      <c r="A1159" s="28">
        <f>'Loan Amortization Schedule'!H1174</f>
        <v>0</v>
      </c>
      <c r="E1159" s="28">
        <f t="shared" si="18"/>
        <v>0</v>
      </c>
    </row>
    <row r="1160" spans="1:5" ht="15">
      <c r="A1160" s="28">
        <f>'Loan Amortization Schedule'!H1175</f>
        <v>0</v>
      </c>
      <c r="E1160" s="28">
        <f t="shared" si="18"/>
        <v>0</v>
      </c>
    </row>
    <row r="1161" spans="1:5" ht="15">
      <c r="A1161" s="28">
        <f>'Loan Amortization Schedule'!H1176</f>
        <v>0</v>
      </c>
      <c r="E1161" s="28">
        <f t="shared" si="18"/>
        <v>0</v>
      </c>
    </row>
    <row r="1162" spans="1:5" ht="15">
      <c r="A1162" s="28">
        <f>'Loan Amortization Schedule'!H1177</f>
        <v>0</v>
      </c>
      <c r="E1162" s="28">
        <f t="shared" si="18"/>
        <v>0</v>
      </c>
    </row>
    <row r="1163" spans="1:5" ht="15">
      <c r="A1163" s="28">
        <f>'Loan Amortization Schedule'!H1178</f>
        <v>0</v>
      </c>
      <c r="E1163" s="28">
        <f t="shared" si="18"/>
        <v>0</v>
      </c>
    </row>
    <row r="1164" spans="1:5" ht="15">
      <c r="A1164" s="28">
        <f>'Loan Amortization Schedule'!H1179</f>
        <v>0</v>
      </c>
      <c r="E1164" s="28">
        <f t="shared" si="18"/>
        <v>0</v>
      </c>
    </row>
    <row r="1165" spans="1:5" ht="15">
      <c r="A1165" s="28">
        <f>'Loan Amortization Schedule'!H1180</f>
        <v>0</v>
      </c>
      <c r="E1165" s="28">
        <f t="shared" si="18"/>
        <v>0</v>
      </c>
    </row>
    <row r="1166" spans="1:5" ht="15">
      <c r="A1166" s="28">
        <f>'Loan Amortization Schedule'!H1181</f>
        <v>0</v>
      </c>
      <c r="E1166" s="28">
        <f t="shared" si="18"/>
        <v>0</v>
      </c>
    </row>
    <row r="1167" spans="1:5" ht="15">
      <c r="A1167" s="28">
        <f>'Loan Amortization Schedule'!H1182</f>
        <v>0</v>
      </c>
      <c r="E1167" s="28">
        <f t="shared" si="18"/>
        <v>0</v>
      </c>
    </row>
    <row r="1168" spans="1:5" ht="15">
      <c r="A1168" s="28">
        <f>'Loan Amortization Schedule'!H1183</f>
        <v>0</v>
      </c>
      <c r="E1168" s="28">
        <f t="shared" si="18"/>
        <v>0</v>
      </c>
    </row>
    <row r="1169" spans="1:5" ht="15">
      <c r="A1169" s="28">
        <f>'Loan Amortization Schedule'!H1184</f>
        <v>0</v>
      </c>
      <c r="E1169" s="28">
        <f t="shared" si="18"/>
        <v>0</v>
      </c>
    </row>
    <row r="1170" spans="1:5" ht="15">
      <c r="A1170" s="28">
        <f>'Loan Amortization Schedule'!H1185</f>
        <v>0</v>
      </c>
      <c r="E1170" s="28">
        <f t="shared" si="18"/>
        <v>0</v>
      </c>
    </row>
    <row r="1171" spans="1:5" ht="15">
      <c r="A1171" s="28">
        <f>'Loan Amortization Schedule'!H1186</f>
        <v>0</v>
      </c>
      <c r="E1171" s="28">
        <f t="shared" si="18"/>
        <v>0</v>
      </c>
    </row>
    <row r="1172" spans="1:5" ht="15">
      <c r="A1172" s="28">
        <f>'Loan Amortization Schedule'!H1187</f>
        <v>0</v>
      </c>
      <c r="E1172" s="28">
        <f t="shared" si="18"/>
        <v>0</v>
      </c>
    </row>
    <row r="1173" spans="1:5" ht="15">
      <c r="A1173" s="28">
        <f>'Loan Amortization Schedule'!H1188</f>
        <v>0</v>
      </c>
      <c r="E1173" s="28">
        <f t="shared" si="18"/>
        <v>0</v>
      </c>
    </row>
    <row r="1174" spans="1:5" ht="15">
      <c r="A1174" s="28">
        <f>'Loan Amortization Schedule'!H1189</f>
        <v>0</v>
      </c>
      <c r="E1174" s="28">
        <f t="shared" si="18"/>
        <v>0</v>
      </c>
    </row>
    <row r="1175" spans="1:5" ht="15">
      <c r="A1175" s="28">
        <f>'Loan Amortization Schedule'!H1190</f>
        <v>0</v>
      </c>
      <c r="E1175" s="28">
        <f t="shared" si="18"/>
        <v>0</v>
      </c>
    </row>
    <row r="1176" spans="1:5" ht="15">
      <c r="A1176" s="28">
        <f>'Loan Amortization Schedule'!H1191</f>
        <v>0</v>
      </c>
      <c r="E1176" s="28">
        <f t="shared" si="18"/>
        <v>0</v>
      </c>
    </row>
    <row r="1177" spans="1:5" ht="15">
      <c r="A1177" s="28">
        <f>'Loan Amortization Schedule'!H1192</f>
        <v>0</v>
      </c>
      <c r="E1177" s="28">
        <f t="shared" si="18"/>
        <v>0</v>
      </c>
    </row>
    <row r="1178" spans="1:5" ht="15">
      <c r="A1178" s="28">
        <f>'Loan Amortization Schedule'!H1193</f>
        <v>0</v>
      </c>
      <c r="E1178" s="28">
        <f t="shared" si="18"/>
        <v>0</v>
      </c>
    </row>
    <row r="1179" spans="1:5" ht="15">
      <c r="A1179" s="28">
        <f>'Loan Amortization Schedule'!H1194</f>
        <v>0</v>
      </c>
      <c r="E1179" s="28">
        <f t="shared" si="18"/>
        <v>0</v>
      </c>
    </row>
    <row r="1180" spans="1:5" ht="15">
      <c r="A1180" s="28">
        <f>'Loan Amortization Schedule'!H1195</f>
        <v>0</v>
      </c>
      <c r="E1180" s="28">
        <f t="shared" si="18"/>
        <v>0</v>
      </c>
    </row>
    <row r="1181" spans="1:5" ht="15">
      <c r="A1181" s="28">
        <f>'Loan Amortization Schedule'!H1196</f>
        <v>0</v>
      </c>
      <c r="E1181" s="28">
        <f t="shared" si="18"/>
        <v>0</v>
      </c>
    </row>
    <row r="1182" spans="1:5" ht="15">
      <c r="A1182" s="28">
        <f>'Loan Amortization Schedule'!H1197</f>
        <v>0</v>
      </c>
      <c r="E1182" s="28">
        <f t="shared" si="18"/>
        <v>0</v>
      </c>
    </row>
    <row r="1183" spans="1:5" ht="15">
      <c r="A1183" s="28">
        <f>'Loan Amortization Schedule'!H1198</f>
        <v>0</v>
      </c>
      <c r="E1183" s="28">
        <f t="shared" si="18"/>
        <v>0</v>
      </c>
    </row>
    <row r="1184" spans="1:5" ht="15">
      <c r="A1184" s="28">
        <f>'Loan Amortization Schedule'!H1199</f>
        <v>0</v>
      </c>
      <c r="E1184" s="28">
        <f t="shared" si="18"/>
        <v>0</v>
      </c>
    </row>
    <row r="1185" spans="1:5" ht="15">
      <c r="A1185" s="28">
        <f>'Loan Amortization Schedule'!H1200</f>
        <v>0</v>
      </c>
      <c r="E1185" s="28">
        <f t="shared" si="18"/>
        <v>0</v>
      </c>
    </row>
    <row r="1186" spans="1:5" ht="15">
      <c r="A1186" s="28">
        <f>'Loan Amortization Schedule'!H1201</f>
        <v>0</v>
      </c>
      <c r="E1186" s="28">
        <f t="shared" si="18"/>
        <v>0</v>
      </c>
    </row>
    <row r="1187" spans="1:5" ht="15">
      <c r="A1187" s="28">
        <f>'Loan Amortization Schedule'!H1202</f>
        <v>0</v>
      </c>
      <c r="E1187" s="28">
        <f t="shared" si="18"/>
        <v>0</v>
      </c>
    </row>
    <row r="1188" spans="1:5" ht="15">
      <c r="A1188" s="28">
        <f>'Loan Amortization Schedule'!H1203</f>
        <v>0</v>
      </c>
      <c r="E1188" s="28">
        <f t="shared" si="18"/>
        <v>0</v>
      </c>
    </row>
    <row r="1189" spans="1:5" ht="15">
      <c r="A1189" s="28">
        <f>'Loan Amortization Schedule'!H1204</f>
        <v>0</v>
      </c>
      <c r="E1189" s="28">
        <f t="shared" si="18"/>
        <v>0</v>
      </c>
    </row>
    <row r="1190" spans="1:5" ht="15">
      <c r="A1190" s="28">
        <f>'Loan Amortization Schedule'!H1205</f>
        <v>0</v>
      </c>
      <c r="E1190" s="28">
        <f t="shared" si="18"/>
        <v>0</v>
      </c>
    </row>
    <row r="1191" spans="1:5" ht="15">
      <c r="A1191" s="28">
        <f>'Loan Amortization Schedule'!H1206</f>
        <v>0</v>
      </c>
      <c r="E1191" s="28">
        <f t="shared" si="18"/>
        <v>0</v>
      </c>
    </row>
    <row r="1192" spans="1:5" ht="15">
      <c r="A1192" s="28">
        <f>'Loan Amortization Schedule'!H1207</f>
        <v>0</v>
      </c>
      <c r="E1192" s="28">
        <f t="shared" si="18"/>
        <v>0</v>
      </c>
    </row>
    <row r="1193" spans="1:5" ht="15">
      <c r="A1193" s="28">
        <f>'Loan Amortization Schedule'!H1208</f>
        <v>0</v>
      </c>
      <c r="E1193" s="28">
        <f t="shared" si="18"/>
        <v>0</v>
      </c>
    </row>
    <row r="1194" spans="1:5" ht="15">
      <c r="A1194" s="28">
        <f>'Loan Amortization Schedule'!H1209</f>
        <v>0</v>
      </c>
      <c r="E1194" s="28">
        <f t="shared" si="18"/>
        <v>0</v>
      </c>
    </row>
    <row r="1195" spans="1:5" ht="15">
      <c r="A1195" s="28">
        <f>'Loan Amortization Schedule'!H1210</f>
        <v>0</v>
      </c>
      <c r="E1195" s="28">
        <f t="shared" si="18"/>
        <v>0</v>
      </c>
    </row>
    <row r="1196" spans="1:5" ht="15">
      <c r="A1196" s="28">
        <f>'Loan Amortization Schedule'!H1211</f>
        <v>0</v>
      </c>
      <c r="E1196" s="28">
        <f t="shared" si="18"/>
        <v>0</v>
      </c>
    </row>
    <row r="1197" spans="1:5" ht="15">
      <c r="A1197" s="28">
        <f>'Loan Amortization Schedule'!H1212</f>
        <v>0</v>
      </c>
      <c r="E1197" s="28">
        <f t="shared" si="18"/>
        <v>0</v>
      </c>
    </row>
    <row r="1198" spans="1:5" ht="15">
      <c r="A1198" s="28">
        <f>'Loan Amortization Schedule'!H1213</f>
        <v>0</v>
      </c>
      <c r="E1198" s="28">
        <f t="shared" si="18"/>
        <v>0</v>
      </c>
    </row>
    <row r="1199" spans="1:5" ht="15">
      <c r="A1199" s="28">
        <f>'Loan Amortization Schedule'!H1214</f>
        <v>0</v>
      </c>
      <c r="E1199" s="28">
        <f t="shared" si="18"/>
        <v>0</v>
      </c>
    </row>
    <row r="1200" spans="1:5" ht="15">
      <c r="A1200" s="28">
        <f>'Loan Amortization Schedule'!H1215</f>
        <v>0</v>
      </c>
      <c r="E1200" s="28">
        <f t="shared" si="18"/>
        <v>0</v>
      </c>
    </row>
    <row r="1201" spans="1:5" ht="15">
      <c r="A1201" s="28">
        <f>'Loan Amortization Schedule'!H1216</f>
        <v>0</v>
      </c>
      <c r="E1201" s="28">
        <f t="shared" si="18"/>
        <v>0</v>
      </c>
    </row>
    <row r="1202" spans="1:5" ht="15">
      <c r="A1202" s="28">
        <f>'Loan Amortization Schedule'!H1217</f>
        <v>0</v>
      </c>
      <c r="E1202" s="28">
        <f t="shared" si="18"/>
        <v>0</v>
      </c>
    </row>
    <row r="1203" spans="1:5" ht="15">
      <c r="A1203" s="28">
        <f>'Loan Amortization Schedule'!H1218</f>
        <v>0</v>
      </c>
      <c r="E1203" s="28">
        <f t="shared" si="18"/>
        <v>0</v>
      </c>
    </row>
    <row r="1204" spans="1:5" ht="15">
      <c r="A1204" s="28">
        <f>'Loan Amortization Schedule'!H1219</f>
        <v>0</v>
      </c>
      <c r="E1204" s="28">
        <f t="shared" si="18"/>
        <v>0</v>
      </c>
    </row>
    <row r="1205" spans="1:5" ht="15">
      <c r="A1205" s="28">
        <f>'Loan Amortization Schedule'!H1220</f>
        <v>0</v>
      </c>
      <c r="E1205" s="28">
        <f t="shared" si="18"/>
        <v>0</v>
      </c>
    </row>
    <row r="1206" spans="1:5" ht="15">
      <c r="A1206" s="28">
        <f>'Loan Amortization Schedule'!H1221</f>
        <v>0</v>
      </c>
      <c r="E1206" s="28">
        <f t="shared" si="18"/>
        <v>0</v>
      </c>
    </row>
    <row r="1207" spans="1:5" ht="15">
      <c r="A1207" s="28">
        <f>'Loan Amortization Schedule'!H1222</f>
        <v>0</v>
      </c>
      <c r="E1207" s="28">
        <f t="shared" si="18"/>
        <v>0</v>
      </c>
    </row>
    <row r="1208" spans="1:5" ht="15">
      <c r="A1208" s="28">
        <f>'Loan Amortization Schedule'!H1223</f>
        <v>0</v>
      </c>
      <c r="E1208" s="28">
        <f aca="true" t="shared" si="19" ref="E1208:E1271">IF((C1208&gt;200000),60000,(C1208*0.3))</f>
        <v>0</v>
      </c>
    </row>
    <row r="1209" spans="1:5" ht="15">
      <c r="A1209" s="28">
        <f>'Loan Amortization Schedule'!H1224</f>
        <v>0</v>
      </c>
      <c r="E1209" s="28">
        <f t="shared" si="19"/>
        <v>0</v>
      </c>
    </row>
    <row r="1210" spans="1:5" ht="15">
      <c r="A1210" s="28">
        <f>'Loan Amortization Schedule'!H1225</f>
        <v>0</v>
      </c>
      <c r="E1210" s="28">
        <f t="shared" si="19"/>
        <v>0</v>
      </c>
    </row>
    <row r="1211" spans="1:5" ht="15">
      <c r="A1211" s="28">
        <f>'Loan Amortization Schedule'!H1226</f>
        <v>0</v>
      </c>
      <c r="E1211" s="28">
        <f t="shared" si="19"/>
        <v>0</v>
      </c>
    </row>
    <row r="1212" spans="1:5" ht="15">
      <c r="A1212" s="28">
        <f>'Loan Amortization Schedule'!H1227</f>
        <v>0</v>
      </c>
      <c r="E1212" s="28">
        <f t="shared" si="19"/>
        <v>0</v>
      </c>
    </row>
    <row r="1213" spans="1:5" ht="15">
      <c r="A1213" s="28">
        <f>'Loan Amortization Schedule'!H1228</f>
        <v>0</v>
      </c>
      <c r="E1213" s="28">
        <f t="shared" si="19"/>
        <v>0</v>
      </c>
    </row>
    <row r="1214" spans="1:5" ht="15">
      <c r="A1214" s="28">
        <f>'Loan Amortization Schedule'!H1229</f>
        <v>0</v>
      </c>
      <c r="E1214" s="28">
        <f t="shared" si="19"/>
        <v>0</v>
      </c>
    </row>
    <row r="1215" spans="1:5" ht="15">
      <c r="A1215" s="28">
        <f>'Loan Amortization Schedule'!H1230</f>
        <v>0</v>
      </c>
      <c r="E1215" s="28">
        <f t="shared" si="19"/>
        <v>0</v>
      </c>
    </row>
    <row r="1216" spans="1:5" ht="15">
      <c r="A1216" s="28">
        <f>'Loan Amortization Schedule'!H1231</f>
        <v>0</v>
      </c>
      <c r="E1216" s="28">
        <f t="shared" si="19"/>
        <v>0</v>
      </c>
    </row>
    <row r="1217" spans="1:5" ht="15">
      <c r="A1217" s="28">
        <f>'Loan Amortization Schedule'!H1232</f>
        <v>0</v>
      </c>
      <c r="E1217" s="28">
        <f t="shared" si="19"/>
        <v>0</v>
      </c>
    </row>
    <row r="1218" spans="1:5" ht="15">
      <c r="A1218" s="28">
        <f>'Loan Amortization Schedule'!H1233</f>
        <v>0</v>
      </c>
      <c r="E1218" s="28">
        <f t="shared" si="19"/>
        <v>0</v>
      </c>
    </row>
    <row r="1219" spans="1:5" ht="15">
      <c r="A1219" s="28">
        <f>'Loan Amortization Schedule'!H1234</f>
        <v>0</v>
      </c>
      <c r="E1219" s="28">
        <f t="shared" si="19"/>
        <v>0</v>
      </c>
    </row>
    <row r="1220" spans="1:5" ht="15">
      <c r="A1220" s="28">
        <f>'Loan Amortization Schedule'!H1235</f>
        <v>0</v>
      </c>
      <c r="E1220" s="28">
        <f t="shared" si="19"/>
        <v>0</v>
      </c>
    </row>
    <row r="1221" spans="1:5" ht="15">
      <c r="A1221" s="28">
        <f>'Loan Amortization Schedule'!H1236</f>
        <v>0</v>
      </c>
      <c r="E1221" s="28">
        <f t="shared" si="19"/>
        <v>0</v>
      </c>
    </row>
    <row r="1222" spans="1:5" ht="15">
      <c r="A1222" s="28">
        <f>'Loan Amortization Schedule'!H1237</f>
        <v>0</v>
      </c>
      <c r="E1222" s="28">
        <f t="shared" si="19"/>
        <v>0</v>
      </c>
    </row>
    <row r="1223" spans="1:5" ht="15">
      <c r="A1223" s="28">
        <f>'Loan Amortization Schedule'!H1238</f>
        <v>0</v>
      </c>
      <c r="E1223" s="28">
        <f t="shared" si="19"/>
        <v>0</v>
      </c>
    </row>
    <row r="1224" spans="1:5" ht="15">
      <c r="A1224" s="28">
        <f>'Loan Amortization Schedule'!H1239</f>
        <v>0</v>
      </c>
      <c r="E1224" s="28">
        <f t="shared" si="19"/>
        <v>0</v>
      </c>
    </row>
    <row r="1225" spans="1:5" ht="15">
      <c r="A1225" s="28">
        <f>'Loan Amortization Schedule'!H1240</f>
        <v>0</v>
      </c>
      <c r="E1225" s="28">
        <f t="shared" si="19"/>
        <v>0</v>
      </c>
    </row>
    <row r="1226" spans="1:5" ht="15">
      <c r="A1226" s="28">
        <f>'Loan Amortization Schedule'!H1241</f>
        <v>0</v>
      </c>
      <c r="E1226" s="28">
        <f t="shared" si="19"/>
        <v>0</v>
      </c>
    </row>
    <row r="1227" spans="1:5" ht="15">
      <c r="A1227" s="28">
        <f>'Loan Amortization Schedule'!H1242</f>
        <v>0</v>
      </c>
      <c r="E1227" s="28">
        <f t="shared" si="19"/>
        <v>0</v>
      </c>
    </row>
    <row r="1228" spans="1:5" ht="15">
      <c r="A1228" s="28">
        <f>'Loan Amortization Schedule'!H1243</f>
        <v>0</v>
      </c>
      <c r="E1228" s="28">
        <f t="shared" si="19"/>
        <v>0</v>
      </c>
    </row>
    <row r="1229" spans="1:5" ht="15">
      <c r="A1229" s="28">
        <f>'Loan Amortization Schedule'!H1244</f>
        <v>0</v>
      </c>
      <c r="E1229" s="28">
        <f t="shared" si="19"/>
        <v>0</v>
      </c>
    </row>
    <row r="1230" spans="1:5" ht="15">
      <c r="A1230" s="28">
        <f>'Loan Amortization Schedule'!H1245</f>
        <v>0</v>
      </c>
      <c r="E1230" s="28">
        <f t="shared" si="19"/>
        <v>0</v>
      </c>
    </row>
    <row r="1231" spans="1:5" ht="15">
      <c r="A1231" s="28">
        <f>'Loan Amortization Schedule'!H1246</f>
        <v>0</v>
      </c>
      <c r="E1231" s="28">
        <f t="shared" si="19"/>
        <v>0</v>
      </c>
    </row>
    <row r="1232" spans="1:5" ht="15">
      <c r="A1232" s="28">
        <f>'Loan Amortization Schedule'!H1247</f>
        <v>0</v>
      </c>
      <c r="E1232" s="28">
        <f t="shared" si="19"/>
        <v>0</v>
      </c>
    </row>
    <row r="1233" spans="1:5" ht="15">
      <c r="A1233" s="28">
        <f>'Loan Amortization Schedule'!H1248</f>
        <v>0</v>
      </c>
      <c r="E1233" s="28">
        <f t="shared" si="19"/>
        <v>0</v>
      </c>
    </row>
    <row r="1234" spans="1:5" ht="15">
      <c r="A1234" s="28">
        <f>'Loan Amortization Schedule'!H1249</f>
        <v>0</v>
      </c>
      <c r="E1234" s="28">
        <f t="shared" si="19"/>
        <v>0</v>
      </c>
    </row>
    <row r="1235" spans="1:5" ht="15">
      <c r="A1235" s="28">
        <f>'Loan Amortization Schedule'!H1250</f>
        <v>0</v>
      </c>
      <c r="E1235" s="28">
        <f t="shared" si="19"/>
        <v>0</v>
      </c>
    </row>
    <row r="1236" spans="1:5" ht="15">
      <c r="A1236" s="28">
        <f>'Loan Amortization Schedule'!H1251</f>
        <v>0</v>
      </c>
      <c r="E1236" s="28">
        <f t="shared" si="19"/>
        <v>0</v>
      </c>
    </row>
    <row r="1237" spans="1:5" ht="15">
      <c r="A1237" s="28">
        <f>'Loan Amortization Schedule'!H1252</f>
        <v>0</v>
      </c>
      <c r="E1237" s="28">
        <f t="shared" si="19"/>
        <v>0</v>
      </c>
    </row>
    <row r="1238" spans="1:5" ht="15">
      <c r="A1238" s="28">
        <f>'Loan Amortization Schedule'!H1253</f>
        <v>0</v>
      </c>
      <c r="E1238" s="28">
        <f t="shared" si="19"/>
        <v>0</v>
      </c>
    </row>
    <row r="1239" spans="1:5" ht="15">
      <c r="A1239" s="28">
        <f>'Loan Amortization Schedule'!H1254</f>
        <v>0</v>
      </c>
      <c r="E1239" s="28">
        <f t="shared" si="19"/>
        <v>0</v>
      </c>
    </row>
    <row r="1240" spans="1:5" ht="15">
      <c r="A1240" s="28">
        <f>'Loan Amortization Schedule'!H1255</f>
        <v>0</v>
      </c>
      <c r="E1240" s="28">
        <f t="shared" si="19"/>
        <v>0</v>
      </c>
    </row>
    <row r="1241" spans="1:5" ht="15">
      <c r="A1241" s="28">
        <f>'Loan Amortization Schedule'!H1256</f>
        <v>0</v>
      </c>
      <c r="E1241" s="28">
        <f t="shared" si="19"/>
        <v>0</v>
      </c>
    </row>
    <row r="1242" spans="1:5" ht="15">
      <c r="A1242" s="28">
        <f>'Loan Amortization Schedule'!H1257</f>
        <v>0</v>
      </c>
      <c r="E1242" s="28">
        <f t="shared" si="19"/>
        <v>0</v>
      </c>
    </row>
    <row r="1243" spans="1:5" ht="15">
      <c r="A1243" s="28">
        <f>'Loan Amortization Schedule'!H1258</f>
        <v>0</v>
      </c>
      <c r="E1243" s="28">
        <f t="shared" si="19"/>
        <v>0</v>
      </c>
    </row>
    <row r="1244" spans="1:5" ht="15">
      <c r="A1244" s="28">
        <f>'Loan Amortization Schedule'!H1259</f>
        <v>0</v>
      </c>
      <c r="E1244" s="28">
        <f t="shared" si="19"/>
        <v>0</v>
      </c>
    </row>
    <row r="1245" spans="1:5" ht="15">
      <c r="A1245" s="28">
        <f>'Loan Amortization Schedule'!H1260</f>
        <v>0</v>
      </c>
      <c r="E1245" s="28">
        <f t="shared" si="19"/>
        <v>0</v>
      </c>
    </row>
    <row r="1246" spans="1:5" ht="15">
      <c r="A1246" s="28">
        <f>'Loan Amortization Schedule'!H1261</f>
        <v>0</v>
      </c>
      <c r="E1246" s="28">
        <f t="shared" si="19"/>
        <v>0</v>
      </c>
    </row>
    <row r="1247" spans="1:5" ht="15">
      <c r="A1247" s="28">
        <f>'Loan Amortization Schedule'!H1262</f>
        <v>0</v>
      </c>
      <c r="E1247" s="28">
        <f t="shared" si="19"/>
        <v>0</v>
      </c>
    </row>
    <row r="1248" spans="1:5" ht="15">
      <c r="A1248" s="28">
        <f>'Loan Amortization Schedule'!H1263</f>
        <v>0</v>
      </c>
      <c r="E1248" s="28">
        <f t="shared" si="19"/>
        <v>0</v>
      </c>
    </row>
    <row r="1249" spans="1:5" ht="15">
      <c r="A1249" s="28">
        <f>'Loan Amortization Schedule'!H1264</f>
        <v>0</v>
      </c>
      <c r="E1249" s="28">
        <f t="shared" si="19"/>
        <v>0</v>
      </c>
    </row>
    <row r="1250" spans="1:5" ht="15">
      <c r="A1250" s="28">
        <f>'Loan Amortization Schedule'!H1265</f>
        <v>0</v>
      </c>
      <c r="E1250" s="28">
        <f t="shared" si="19"/>
        <v>0</v>
      </c>
    </row>
    <row r="1251" spans="1:5" ht="15">
      <c r="A1251" s="28">
        <f>'Loan Amortization Schedule'!H1266</f>
        <v>0</v>
      </c>
      <c r="E1251" s="28">
        <f t="shared" si="19"/>
        <v>0</v>
      </c>
    </row>
    <row r="1252" spans="1:5" ht="15">
      <c r="A1252" s="28">
        <f>'Loan Amortization Schedule'!H1267</f>
        <v>0</v>
      </c>
      <c r="E1252" s="28">
        <f t="shared" si="19"/>
        <v>0</v>
      </c>
    </row>
    <row r="1253" spans="1:5" ht="15">
      <c r="A1253" s="28">
        <f>'Loan Amortization Schedule'!H1268</f>
        <v>0</v>
      </c>
      <c r="E1253" s="28">
        <f t="shared" si="19"/>
        <v>0</v>
      </c>
    </row>
    <row r="1254" spans="1:5" ht="15">
      <c r="A1254" s="28">
        <f>'Loan Amortization Schedule'!H1269</f>
        <v>0</v>
      </c>
      <c r="E1254" s="28">
        <f t="shared" si="19"/>
        <v>0</v>
      </c>
    </row>
    <row r="1255" spans="1:5" ht="15">
      <c r="A1255" s="28">
        <f>'Loan Amortization Schedule'!H1270</f>
        <v>0</v>
      </c>
      <c r="E1255" s="28">
        <f t="shared" si="19"/>
        <v>0</v>
      </c>
    </row>
    <row r="1256" spans="1:5" ht="15">
      <c r="A1256" s="28">
        <f>'Loan Amortization Schedule'!H1271</f>
        <v>0</v>
      </c>
      <c r="E1256" s="28">
        <f t="shared" si="19"/>
        <v>0</v>
      </c>
    </row>
    <row r="1257" spans="1:5" ht="15">
      <c r="A1257" s="28">
        <f>'Loan Amortization Schedule'!H1272</f>
        <v>0</v>
      </c>
      <c r="E1257" s="28">
        <f t="shared" si="19"/>
        <v>0</v>
      </c>
    </row>
    <row r="1258" spans="1:5" ht="15">
      <c r="A1258" s="28">
        <f>'Loan Amortization Schedule'!H1273</f>
        <v>0</v>
      </c>
      <c r="E1258" s="28">
        <f t="shared" si="19"/>
        <v>0</v>
      </c>
    </row>
    <row r="1259" spans="1:5" ht="15">
      <c r="A1259" s="28">
        <f>'Loan Amortization Schedule'!H1274</f>
        <v>0</v>
      </c>
      <c r="E1259" s="28">
        <f t="shared" si="19"/>
        <v>0</v>
      </c>
    </row>
    <row r="1260" spans="1:5" ht="15">
      <c r="A1260" s="28">
        <f>'Loan Amortization Schedule'!H1275</f>
        <v>0</v>
      </c>
      <c r="E1260" s="28">
        <f t="shared" si="19"/>
        <v>0</v>
      </c>
    </row>
    <row r="1261" spans="1:5" ht="15">
      <c r="A1261" s="28">
        <f>'Loan Amortization Schedule'!H1276</f>
        <v>0</v>
      </c>
      <c r="E1261" s="28">
        <f t="shared" si="19"/>
        <v>0</v>
      </c>
    </row>
    <row r="1262" spans="1:5" ht="15">
      <c r="A1262" s="28">
        <f>'Loan Amortization Schedule'!H1277</f>
        <v>0</v>
      </c>
      <c r="E1262" s="28">
        <f t="shared" si="19"/>
        <v>0</v>
      </c>
    </row>
    <row r="1263" spans="1:5" ht="15">
      <c r="A1263" s="28">
        <f>'Loan Amortization Schedule'!H1278</f>
        <v>0</v>
      </c>
      <c r="E1263" s="28">
        <f t="shared" si="19"/>
        <v>0</v>
      </c>
    </row>
    <row r="1264" spans="1:5" ht="15">
      <c r="A1264" s="28">
        <f>'Loan Amortization Schedule'!H1279</f>
        <v>0</v>
      </c>
      <c r="E1264" s="28">
        <f t="shared" si="19"/>
        <v>0</v>
      </c>
    </row>
    <row r="1265" spans="1:5" ht="15">
      <c r="A1265" s="28">
        <f>'Loan Amortization Schedule'!H1280</f>
        <v>0</v>
      </c>
      <c r="E1265" s="28">
        <f t="shared" si="19"/>
        <v>0</v>
      </c>
    </row>
    <row r="1266" spans="1:5" ht="15">
      <c r="A1266" s="28">
        <f>'Loan Amortization Schedule'!H1281</f>
        <v>0</v>
      </c>
      <c r="E1266" s="28">
        <f t="shared" si="19"/>
        <v>0</v>
      </c>
    </row>
    <row r="1267" spans="1:5" ht="15">
      <c r="A1267" s="28">
        <f>'Loan Amortization Schedule'!H1282</f>
        <v>0</v>
      </c>
      <c r="E1267" s="28">
        <f t="shared" si="19"/>
        <v>0</v>
      </c>
    </row>
    <row r="1268" spans="1:5" ht="15">
      <c r="A1268" s="28">
        <f>'Loan Amortization Schedule'!H1283</f>
        <v>0</v>
      </c>
      <c r="E1268" s="28">
        <f t="shared" si="19"/>
        <v>0</v>
      </c>
    </row>
    <row r="1269" spans="1:5" ht="15">
      <c r="A1269" s="28">
        <f>'Loan Amortization Schedule'!H1284</f>
        <v>0</v>
      </c>
      <c r="E1269" s="28">
        <f t="shared" si="19"/>
        <v>0</v>
      </c>
    </row>
    <row r="1270" spans="1:5" ht="15">
      <c r="A1270" s="28">
        <f>'Loan Amortization Schedule'!H1285</f>
        <v>0</v>
      </c>
      <c r="E1270" s="28">
        <f t="shared" si="19"/>
        <v>0</v>
      </c>
    </row>
    <row r="1271" spans="1:5" ht="15">
      <c r="A1271" s="28">
        <f>'Loan Amortization Schedule'!H1286</f>
        <v>0</v>
      </c>
      <c r="E1271" s="28">
        <f t="shared" si="19"/>
        <v>0</v>
      </c>
    </row>
    <row r="1272" spans="1:5" ht="15">
      <c r="A1272" s="28">
        <f>'Loan Amortization Schedule'!H1287</f>
        <v>0</v>
      </c>
      <c r="E1272" s="28">
        <f aca="true" t="shared" si="20" ref="E1272:E1335">IF((C1272&gt;200000),60000,(C1272*0.3))</f>
        <v>0</v>
      </c>
    </row>
    <row r="1273" spans="1:5" ht="15">
      <c r="A1273" s="28">
        <f>'Loan Amortization Schedule'!H1288</f>
        <v>0</v>
      </c>
      <c r="E1273" s="28">
        <f t="shared" si="20"/>
        <v>0</v>
      </c>
    </row>
    <row r="1274" spans="1:5" ht="15">
      <c r="A1274" s="28">
        <f>'Loan Amortization Schedule'!H1289</f>
        <v>0</v>
      </c>
      <c r="E1274" s="28">
        <f t="shared" si="20"/>
        <v>0</v>
      </c>
    </row>
    <row r="1275" spans="1:5" ht="15">
      <c r="A1275" s="28">
        <f>'Loan Amortization Schedule'!H1290</f>
        <v>0</v>
      </c>
      <c r="E1275" s="28">
        <f t="shared" si="20"/>
        <v>0</v>
      </c>
    </row>
    <row r="1276" spans="1:5" ht="15">
      <c r="A1276" s="28">
        <f>'Loan Amortization Schedule'!H1291</f>
        <v>0</v>
      </c>
      <c r="E1276" s="28">
        <f t="shared" si="20"/>
        <v>0</v>
      </c>
    </row>
    <row r="1277" spans="1:5" ht="15">
      <c r="A1277" s="28">
        <f>'Loan Amortization Schedule'!H1292</f>
        <v>0</v>
      </c>
      <c r="E1277" s="28">
        <f t="shared" si="20"/>
        <v>0</v>
      </c>
    </row>
    <row r="1278" spans="1:5" ht="15">
      <c r="A1278" s="28">
        <f>'Loan Amortization Schedule'!H1293</f>
        <v>0</v>
      </c>
      <c r="E1278" s="28">
        <f t="shared" si="20"/>
        <v>0</v>
      </c>
    </row>
    <row r="1279" spans="1:5" ht="15">
      <c r="A1279" s="28">
        <f>'Loan Amortization Schedule'!H1294</f>
        <v>0</v>
      </c>
      <c r="E1279" s="28">
        <f t="shared" si="20"/>
        <v>0</v>
      </c>
    </row>
    <row r="1280" spans="1:5" ht="15">
      <c r="A1280" s="28">
        <f>'Loan Amortization Schedule'!H1295</f>
        <v>0</v>
      </c>
      <c r="E1280" s="28">
        <f t="shared" si="20"/>
        <v>0</v>
      </c>
    </row>
    <row r="1281" spans="1:5" ht="15">
      <c r="A1281" s="28">
        <f>'Loan Amortization Schedule'!H1296</f>
        <v>0</v>
      </c>
      <c r="E1281" s="28">
        <f t="shared" si="20"/>
        <v>0</v>
      </c>
    </row>
    <row r="1282" spans="1:5" ht="15">
      <c r="A1282" s="28">
        <f>'Loan Amortization Schedule'!H1297</f>
        <v>0</v>
      </c>
      <c r="E1282" s="28">
        <f t="shared" si="20"/>
        <v>0</v>
      </c>
    </row>
    <row r="1283" spans="1:5" ht="15">
      <c r="A1283" s="28">
        <f>'Loan Amortization Schedule'!H1298</f>
        <v>0</v>
      </c>
      <c r="E1283" s="28">
        <f t="shared" si="20"/>
        <v>0</v>
      </c>
    </row>
    <row r="1284" spans="1:5" ht="15">
      <c r="A1284" s="28">
        <f>'Loan Amortization Schedule'!H1299</f>
        <v>0</v>
      </c>
      <c r="E1284" s="28">
        <f t="shared" si="20"/>
        <v>0</v>
      </c>
    </row>
    <row r="1285" spans="1:5" ht="15">
      <c r="A1285" s="28">
        <f>'Loan Amortization Schedule'!H1300</f>
        <v>0</v>
      </c>
      <c r="E1285" s="28">
        <f t="shared" si="20"/>
        <v>0</v>
      </c>
    </row>
    <row r="1286" spans="1:5" ht="15">
      <c r="A1286" s="28">
        <f>'Loan Amortization Schedule'!H1301</f>
        <v>0</v>
      </c>
      <c r="E1286" s="28">
        <f t="shared" si="20"/>
        <v>0</v>
      </c>
    </row>
    <row r="1287" spans="1:5" ht="15">
      <c r="A1287" s="28">
        <f>'Loan Amortization Schedule'!H1302</f>
        <v>0</v>
      </c>
      <c r="E1287" s="28">
        <f t="shared" si="20"/>
        <v>0</v>
      </c>
    </row>
    <row r="1288" spans="1:5" ht="15">
      <c r="A1288" s="28">
        <f>'Loan Amortization Schedule'!H1303</f>
        <v>0</v>
      </c>
      <c r="E1288" s="28">
        <f t="shared" si="20"/>
        <v>0</v>
      </c>
    </row>
    <row r="1289" spans="1:5" ht="15">
      <c r="A1289" s="28">
        <f>'Loan Amortization Schedule'!H1304</f>
        <v>0</v>
      </c>
      <c r="E1289" s="28">
        <f t="shared" si="20"/>
        <v>0</v>
      </c>
    </row>
    <row r="1290" spans="1:5" ht="15">
      <c r="A1290" s="28">
        <f>'Loan Amortization Schedule'!H1305</f>
        <v>0</v>
      </c>
      <c r="E1290" s="28">
        <f t="shared" si="20"/>
        <v>0</v>
      </c>
    </row>
    <row r="1291" spans="1:5" ht="15">
      <c r="A1291" s="28">
        <f>'Loan Amortization Schedule'!H1306</f>
        <v>0</v>
      </c>
      <c r="E1291" s="28">
        <f t="shared" si="20"/>
        <v>0</v>
      </c>
    </row>
    <row r="1292" spans="1:5" ht="15">
      <c r="A1292" s="28">
        <f>'Loan Amortization Schedule'!H1307</f>
        <v>0</v>
      </c>
      <c r="E1292" s="28">
        <f t="shared" si="20"/>
        <v>0</v>
      </c>
    </row>
    <row r="1293" spans="1:5" ht="15">
      <c r="A1293" s="28">
        <f>'Loan Amortization Schedule'!H1308</f>
        <v>0</v>
      </c>
      <c r="E1293" s="28">
        <f t="shared" si="20"/>
        <v>0</v>
      </c>
    </row>
    <row r="1294" spans="1:5" ht="15">
      <c r="A1294" s="28">
        <f>'Loan Amortization Schedule'!H1309</f>
        <v>0</v>
      </c>
      <c r="E1294" s="28">
        <f t="shared" si="20"/>
        <v>0</v>
      </c>
    </row>
    <row r="1295" spans="1:5" ht="15">
      <c r="A1295" s="28">
        <f>'Loan Amortization Schedule'!H1310</f>
        <v>0</v>
      </c>
      <c r="E1295" s="28">
        <f t="shared" si="20"/>
        <v>0</v>
      </c>
    </row>
    <row r="1296" spans="1:5" ht="15">
      <c r="A1296" s="28">
        <f>'Loan Amortization Schedule'!H1311</f>
        <v>0</v>
      </c>
      <c r="E1296" s="28">
        <f t="shared" si="20"/>
        <v>0</v>
      </c>
    </row>
    <row r="1297" spans="1:5" ht="15">
      <c r="A1297" s="28">
        <f>'Loan Amortization Schedule'!H1312</f>
        <v>0</v>
      </c>
      <c r="E1297" s="28">
        <f t="shared" si="20"/>
        <v>0</v>
      </c>
    </row>
    <row r="1298" spans="1:5" ht="15">
      <c r="A1298" s="28">
        <f>'Loan Amortization Schedule'!H1313</f>
        <v>0</v>
      </c>
      <c r="E1298" s="28">
        <f t="shared" si="20"/>
        <v>0</v>
      </c>
    </row>
    <row r="1299" spans="1:5" ht="15">
      <c r="A1299" s="28">
        <f>'Loan Amortization Schedule'!H1314</f>
        <v>0</v>
      </c>
      <c r="E1299" s="28">
        <f t="shared" si="20"/>
        <v>0</v>
      </c>
    </row>
    <row r="1300" spans="1:5" ht="15">
      <c r="A1300" s="28">
        <f>'Loan Amortization Schedule'!H1315</f>
        <v>0</v>
      </c>
      <c r="E1300" s="28">
        <f t="shared" si="20"/>
        <v>0</v>
      </c>
    </row>
    <row r="1301" spans="1:5" ht="15">
      <c r="A1301" s="28">
        <f>'Loan Amortization Schedule'!H1316</f>
        <v>0</v>
      </c>
      <c r="E1301" s="28">
        <f t="shared" si="20"/>
        <v>0</v>
      </c>
    </row>
    <row r="1302" spans="1:5" ht="15">
      <c r="A1302" s="28">
        <f>'Loan Amortization Schedule'!H1317</f>
        <v>0</v>
      </c>
      <c r="E1302" s="28">
        <f t="shared" si="20"/>
        <v>0</v>
      </c>
    </row>
    <row r="1303" spans="1:5" ht="15">
      <c r="A1303" s="28">
        <f>'Loan Amortization Schedule'!H1318</f>
        <v>0</v>
      </c>
      <c r="E1303" s="28">
        <f t="shared" si="20"/>
        <v>0</v>
      </c>
    </row>
    <row r="1304" spans="1:5" ht="15">
      <c r="A1304" s="28">
        <f>'Loan Amortization Schedule'!H1319</f>
        <v>0</v>
      </c>
      <c r="E1304" s="28">
        <f t="shared" si="20"/>
        <v>0</v>
      </c>
    </row>
    <row r="1305" spans="1:5" ht="15">
      <c r="A1305" s="28">
        <f>'Loan Amortization Schedule'!H1320</f>
        <v>0</v>
      </c>
      <c r="E1305" s="28">
        <f t="shared" si="20"/>
        <v>0</v>
      </c>
    </row>
    <row r="1306" spans="1:5" ht="15">
      <c r="A1306" s="28">
        <f>'Loan Amortization Schedule'!H1321</f>
        <v>0</v>
      </c>
      <c r="E1306" s="28">
        <f t="shared" si="20"/>
        <v>0</v>
      </c>
    </row>
    <row r="1307" spans="1:5" ht="15">
      <c r="A1307" s="28">
        <f>'Loan Amortization Schedule'!H1322</f>
        <v>0</v>
      </c>
      <c r="E1307" s="28">
        <f t="shared" si="20"/>
        <v>0</v>
      </c>
    </row>
    <row r="1308" spans="1:5" ht="15">
      <c r="A1308" s="28">
        <f>'Loan Amortization Schedule'!H1323</f>
        <v>0</v>
      </c>
      <c r="E1308" s="28">
        <f t="shared" si="20"/>
        <v>0</v>
      </c>
    </row>
    <row r="1309" spans="1:5" ht="15">
      <c r="A1309" s="28">
        <f>'Loan Amortization Schedule'!H1324</f>
        <v>0</v>
      </c>
      <c r="E1309" s="28">
        <f t="shared" si="20"/>
        <v>0</v>
      </c>
    </row>
    <row r="1310" spans="1:5" ht="15">
      <c r="A1310" s="28">
        <f>'Loan Amortization Schedule'!H1325</f>
        <v>0</v>
      </c>
      <c r="E1310" s="28">
        <f t="shared" si="20"/>
        <v>0</v>
      </c>
    </row>
    <row r="1311" spans="1:5" ht="15">
      <c r="A1311" s="28">
        <f>'Loan Amortization Schedule'!H1326</f>
        <v>0</v>
      </c>
      <c r="E1311" s="28">
        <f t="shared" si="20"/>
        <v>0</v>
      </c>
    </row>
    <row r="1312" spans="1:5" ht="15">
      <c r="A1312" s="28">
        <f>'Loan Amortization Schedule'!H1327</f>
        <v>0</v>
      </c>
      <c r="E1312" s="28">
        <f t="shared" si="20"/>
        <v>0</v>
      </c>
    </row>
    <row r="1313" spans="1:5" ht="15">
      <c r="A1313" s="28">
        <f>'Loan Amortization Schedule'!H1328</f>
        <v>0</v>
      </c>
      <c r="E1313" s="28">
        <f t="shared" si="20"/>
        <v>0</v>
      </c>
    </row>
    <row r="1314" spans="1:5" ht="15">
      <c r="A1314" s="28">
        <f>'Loan Amortization Schedule'!H1329</f>
        <v>0</v>
      </c>
      <c r="E1314" s="28">
        <f t="shared" si="20"/>
        <v>0</v>
      </c>
    </row>
    <row r="1315" spans="1:5" ht="15">
      <c r="A1315" s="28">
        <f>'Loan Amortization Schedule'!H1330</f>
        <v>0</v>
      </c>
      <c r="E1315" s="28">
        <f t="shared" si="20"/>
        <v>0</v>
      </c>
    </row>
    <row r="1316" spans="1:5" ht="15">
      <c r="A1316" s="28">
        <f>'Loan Amortization Schedule'!H1331</f>
        <v>0</v>
      </c>
      <c r="E1316" s="28">
        <f t="shared" si="20"/>
        <v>0</v>
      </c>
    </row>
    <row r="1317" spans="1:5" ht="15">
      <c r="A1317" s="28">
        <f>'Loan Amortization Schedule'!H1332</f>
        <v>0</v>
      </c>
      <c r="E1317" s="28">
        <f t="shared" si="20"/>
        <v>0</v>
      </c>
    </row>
    <row r="1318" spans="1:5" ht="15">
      <c r="A1318" s="28">
        <f>'Loan Amortization Schedule'!H1333</f>
        <v>0</v>
      </c>
      <c r="E1318" s="28">
        <f t="shared" si="20"/>
        <v>0</v>
      </c>
    </row>
    <row r="1319" spans="1:5" ht="15">
      <c r="A1319" s="28">
        <f>'Loan Amortization Schedule'!H1334</f>
        <v>0</v>
      </c>
      <c r="E1319" s="28">
        <f t="shared" si="20"/>
        <v>0</v>
      </c>
    </row>
    <row r="1320" spans="1:5" ht="15">
      <c r="A1320" s="28">
        <f>'Loan Amortization Schedule'!H1335</f>
        <v>0</v>
      </c>
      <c r="E1320" s="28">
        <f t="shared" si="20"/>
        <v>0</v>
      </c>
    </row>
    <row r="1321" spans="1:5" ht="15">
      <c r="A1321" s="28">
        <f>'Loan Amortization Schedule'!H1336</f>
        <v>0</v>
      </c>
      <c r="E1321" s="28">
        <f t="shared" si="20"/>
        <v>0</v>
      </c>
    </row>
    <row r="1322" spans="1:5" ht="15">
      <c r="A1322" s="28">
        <f>'Loan Amortization Schedule'!H1337</f>
        <v>0</v>
      </c>
      <c r="E1322" s="28">
        <f t="shared" si="20"/>
        <v>0</v>
      </c>
    </row>
    <row r="1323" spans="1:5" ht="15">
      <c r="A1323" s="28">
        <f>'Loan Amortization Schedule'!H1338</f>
        <v>0</v>
      </c>
      <c r="E1323" s="28">
        <f t="shared" si="20"/>
        <v>0</v>
      </c>
    </row>
    <row r="1324" spans="1:5" ht="15">
      <c r="A1324" s="28">
        <f>'Loan Amortization Schedule'!H1339</f>
        <v>0</v>
      </c>
      <c r="E1324" s="28">
        <f t="shared" si="20"/>
        <v>0</v>
      </c>
    </row>
    <row r="1325" spans="1:5" ht="15">
      <c r="A1325" s="28">
        <f>'Loan Amortization Schedule'!H1340</f>
        <v>0</v>
      </c>
      <c r="E1325" s="28">
        <f t="shared" si="20"/>
        <v>0</v>
      </c>
    </row>
    <row r="1326" spans="1:5" ht="15">
      <c r="A1326" s="28">
        <f>'Loan Amortization Schedule'!H1341</f>
        <v>0</v>
      </c>
      <c r="E1326" s="28">
        <f t="shared" si="20"/>
        <v>0</v>
      </c>
    </row>
    <row r="1327" spans="1:5" ht="15">
      <c r="A1327" s="28">
        <f>'Loan Amortization Schedule'!H1342</f>
        <v>0</v>
      </c>
      <c r="E1327" s="28">
        <f t="shared" si="20"/>
        <v>0</v>
      </c>
    </row>
    <row r="1328" spans="1:5" ht="15">
      <c r="A1328" s="28">
        <f>'Loan Amortization Schedule'!H1343</f>
        <v>0</v>
      </c>
      <c r="E1328" s="28">
        <f t="shared" si="20"/>
        <v>0</v>
      </c>
    </row>
    <row r="1329" spans="1:5" ht="15">
      <c r="A1329" s="28">
        <f>'Loan Amortization Schedule'!H1344</f>
        <v>0</v>
      </c>
      <c r="E1329" s="28">
        <f t="shared" si="20"/>
        <v>0</v>
      </c>
    </row>
    <row r="1330" spans="1:5" ht="15">
      <c r="A1330" s="28">
        <f>'Loan Amortization Schedule'!H1345</f>
        <v>0</v>
      </c>
      <c r="E1330" s="28">
        <f t="shared" si="20"/>
        <v>0</v>
      </c>
    </row>
    <row r="1331" spans="1:5" ht="15">
      <c r="A1331" s="28">
        <f>'Loan Amortization Schedule'!H1346</f>
        <v>0</v>
      </c>
      <c r="E1331" s="28">
        <f t="shared" si="20"/>
        <v>0</v>
      </c>
    </row>
    <row r="1332" spans="1:5" ht="15">
      <c r="A1332" s="28">
        <f>'Loan Amortization Schedule'!H1347</f>
        <v>0</v>
      </c>
      <c r="E1332" s="28">
        <f t="shared" si="20"/>
        <v>0</v>
      </c>
    </row>
    <row r="1333" spans="1:5" ht="15">
      <c r="A1333" s="28">
        <f>'Loan Amortization Schedule'!H1348</f>
        <v>0</v>
      </c>
      <c r="E1333" s="28">
        <f t="shared" si="20"/>
        <v>0</v>
      </c>
    </row>
    <row r="1334" spans="1:5" ht="15">
      <c r="A1334" s="28">
        <f>'Loan Amortization Schedule'!H1349</f>
        <v>0</v>
      </c>
      <c r="E1334" s="28">
        <f t="shared" si="20"/>
        <v>0</v>
      </c>
    </row>
    <row r="1335" spans="1:5" ht="15">
      <c r="A1335" s="28">
        <f>'Loan Amortization Schedule'!H1350</f>
        <v>0</v>
      </c>
      <c r="E1335" s="28">
        <f t="shared" si="20"/>
        <v>0</v>
      </c>
    </row>
    <row r="1336" spans="1:5" ht="15">
      <c r="A1336" s="28">
        <f>'Loan Amortization Schedule'!H1351</f>
        <v>0</v>
      </c>
      <c r="E1336" s="28">
        <f aca="true" t="shared" si="21" ref="E1336:E1399">IF((C1336&gt;200000),60000,(C1336*0.3))</f>
        <v>0</v>
      </c>
    </row>
    <row r="1337" spans="1:5" ht="15">
      <c r="A1337" s="28">
        <f>'Loan Amortization Schedule'!H1352</f>
        <v>0</v>
      </c>
      <c r="E1337" s="28">
        <f t="shared" si="21"/>
        <v>0</v>
      </c>
    </row>
    <row r="1338" spans="1:5" ht="15">
      <c r="A1338" s="28">
        <f>'Loan Amortization Schedule'!H1353</f>
        <v>0</v>
      </c>
      <c r="E1338" s="28">
        <f t="shared" si="21"/>
        <v>0</v>
      </c>
    </row>
    <row r="1339" spans="1:5" ht="15">
      <c r="A1339" s="28">
        <f>'Loan Amortization Schedule'!H1354</f>
        <v>0</v>
      </c>
      <c r="E1339" s="28">
        <f t="shared" si="21"/>
        <v>0</v>
      </c>
    </row>
    <row r="1340" spans="1:5" ht="15">
      <c r="A1340" s="28">
        <f>'Loan Amortization Schedule'!H1355</f>
        <v>0</v>
      </c>
      <c r="E1340" s="28">
        <f t="shared" si="21"/>
        <v>0</v>
      </c>
    </row>
    <row r="1341" spans="1:5" ht="15">
      <c r="A1341" s="28">
        <f>'Loan Amortization Schedule'!H1356</f>
        <v>0</v>
      </c>
      <c r="E1341" s="28">
        <f t="shared" si="21"/>
        <v>0</v>
      </c>
    </row>
    <row r="1342" spans="1:5" ht="15">
      <c r="A1342" s="28">
        <f>'Loan Amortization Schedule'!H1357</f>
        <v>0</v>
      </c>
      <c r="E1342" s="28">
        <f t="shared" si="21"/>
        <v>0</v>
      </c>
    </row>
    <row r="1343" spans="1:5" ht="15">
      <c r="A1343" s="28">
        <f>'Loan Amortization Schedule'!H1358</f>
        <v>0</v>
      </c>
      <c r="E1343" s="28">
        <f t="shared" si="21"/>
        <v>0</v>
      </c>
    </row>
    <row r="1344" spans="1:5" ht="15">
      <c r="A1344" s="28">
        <f>'Loan Amortization Schedule'!H1359</f>
        <v>0</v>
      </c>
      <c r="E1344" s="28">
        <f t="shared" si="21"/>
        <v>0</v>
      </c>
    </row>
    <row r="1345" spans="1:5" ht="15">
      <c r="A1345" s="28">
        <f>'Loan Amortization Schedule'!H1360</f>
        <v>0</v>
      </c>
      <c r="E1345" s="28">
        <f t="shared" si="21"/>
        <v>0</v>
      </c>
    </row>
    <row r="1346" spans="1:5" ht="15">
      <c r="A1346" s="28">
        <f>'Loan Amortization Schedule'!H1361</f>
        <v>0</v>
      </c>
      <c r="E1346" s="28">
        <f t="shared" si="21"/>
        <v>0</v>
      </c>
    </row>
    <row r="1347" spans="1:5" ht="15">
      <c r="A1347" s="28">
        <f>'Loan Amortization Schedule'!H1362</f>
        <v>0</v>
      </c>
      <c r="E1347" s="28">
        <f t="shared" si="21"/>
        <v>0</v>
      </c>
    </row>
    <row r="1348" spans="1:5" ht="15">
      <c r="A1348" s="28">
        <f>'Loan Amortization Schedule'!H1363</f>
        <v>0</v>
      </c>
      <c r="E1348" s="28">
        <f t="shared" si="21"/>
        <v>0</v>
      </c>
    </row>
    <row r="1349" spans="1:5" ht="15">
      <c r="A1349" s="28">
        <f>'Loan Amortization Schedule'!H1364</f>
        <v>0</v>
      </c>
      <c r="E1349" s="28">
        <f t="shared" si="21"/>
        <v>0</v>
      </c>
    </row>
    <row r="1350" spans="1:5" ht="15">
      <c r="A1350" s="28">
        <f>'Loan Amortization Schedule'!H1365</f>
        <v>0</v>
      </c>
      <c r="E1350" s="28">
        <f t="shared" si="21"/>
        <v>0</v>
      </c>
    </row>
    <row r="1351" spans="1:5" ht="15">
      <c r="A1351" s="28">
        <f>'Loan Amortization Schedule'!H1366</f>
        <v>0</v>
      </c>
      <c r="E1351" s="28">
        <f t="shared" si="21"/>
        <v>0</v>
      </c>
    </row>
    <row r="1352" spans="1:5" ht="15">
      <c r="A1352" s="28">
        <f>'Loan Amortization Schedule'!H1367</f>
        <v>0</v>
      </c>
      <c r="E1352" s="28">
        <f t="shared" si="21"/>
        <v>0</v>
      </c>
    </row>
    <row r="1353" spans="1:5" ht="15">
      <c r="A1353" s="28">
        <f>'Loan Amortization Schedule'!H1368</f>
        <v>0</v>
      </c>
      <c r="E1353" s="28">
        <f t="shared" si="21"/>
        <v>0</v>
      </c>
    </row>
    <row r="1354" spans="1:5" ht="15">
      <c r="A1354" s="28">
        <f>'Loan Amortization Schedule'!H1369</f>
        <v>0</v>
      </c>
      <c r="E1354" s="28">
        <f t="shared" si="21"/>
        <v>0</v>
      </c>
    </row>
    <row r="1355" spans="1:5" ht="15">
      <c r="A1355" s="28">
        <f>'Loan Amortization Schedule'!H1370</f>
        <v>0</v>
      </c>
      <c r="E1355" s="28">
        <f t="shared" si="21"/>
        <v>0</v>
      </c>
    </row>
    <row r="1356" spans="1:5" ht="15">
      <c r="A1356" s="28">
        <f>'Loan Amortization Schedule'!H1371</f>
        <v>0</v>
      </c>
      <c r="E1356" s="28">
        <f t="shared" si="21"/>
        <v>0</v>
      </c>
    </row>
    <row r="1357" spans="1:5" ht="15">
      <c r="A1357" s="28">
        <f>'Loan Amortization Schedule'!H1372</f>
        <v>0</v>
      </c>
      <c r="E1357" s="28">
        <f t="shared" si="21"/>
        <v>0</v>
      </c>
    </row>
    <row r="1358" spans="1:5" ht="15">
      <c r="A1358" s="28">
        <f>'Loan Amortization Schedule'!H1373</f>
        <v>0</v>
      </c>
      <c r="E1358" s="28">
        <f t="shared" si="21"/>
        <v>0</v>
      </c>
    </row>
    <row r="1359" spans="1:5" ht="15">
      <c r="A1359" s="28">
        <f>'Loan Amortization Schedule'!H1374</f>
        <v>0</v>
      </c>
      <c r="E1359" s="28">
        <f t="shared" si="21"/>
        <v>0</v>
      </c>
    </row>
    <row r="1360" spans="1:5" ht="15">
      <c r="A1360" s="28">
        <f>'Loan Amortization Schedule'!H1375</f>
        <v>0</v>
      </c>
      <c r="E1360" s="28">
        <f t="shared" si="21"/>
        <v>0</v>
      </c>
    </row>
    <row r="1361" spans="1:5" ht="15">
      <c r="A1361" s="28">
        <f>'Loan Amortization Schedule'!H1376</f>
        <v>0</v>
      </c>
      <c r="E1361" s="28">
        <f t="shared" si="21"/>
        <v>0</v>
      </c>
    </row>
    <row r="1362" spans="1:5" ht="15">
      <c r="A1362" s="28">
        <f>'Loan Amortization Schedule'!H1377</f>
        <v>0</v>
      </c>
      <c r="E1362" s="28">
        <f t="shared" si="21"/>
        <v>0</v>
      </c>
    </row>
    <row r="1363" spans="1:5" ht="15">
      <c r="A1363" s="28">
        <f>'Loan Amortization Schedule'!H1378</f>
        <v>0</v>
      </c>
      <c r="E1363" s="28">
        <f t="shared" si="21"/>
        <v>0</v>
      </c>
    </row>
    <row r="1364" spans="1:5" ht="15">
      <c r="A1364" s="28">
        <f>'Loan Amortization Schedule'!H1379</f>
        <v>0</v>
      </c>
      <c r="E1364" s="28">
        <f t="shared" si="21"/>
        <v>0</v>
      </c>
    </row>
    <row r="1365" spans="1:5" ht="15">
      <c r="A1365" s="28">
        <f>'Loan Amortization Schedule'!H1380</f>
        <v>0</v>
      </c>
      <c r="E1365" s="28">
        <f t="shared" si="21"/>
        <v>0</v>
      </c>
    </row>
    <row r="1366" spans="1:5" ht="15">
      <c r="A1366" s="28">
        <f>'Loan Amortization Schedule'!H1381</f>
        <v>0</v>
      </c>
      <c r="E1366" s="28">
        <f t="shared" si="21"/>
        <v>0</v>
      </c>
    </row>
    <row r="1367" spans="1:5" ht="15">
      <c r="A1367" s="28">
        <f>'Loan Amortization Schedule'!H1382</f>
        <v>0</v>
      </c>
      <c r="E1367" s="28">
        <f t="shared" si="21"/>
        <v>0</v>
      </c>
    </row>
    <row r="1368" spans="1:5" ht="15">
      <c r="A1368" s="28">
        <f>'Loan Amortization Schedule'!H1383</f>
        <v>0</v>
      </c>
      <c r="E1368" s="28">
        <f t="shared" si="21"/>
        <v>0</v>
      </c>
    </row>
    <row r="1369" spans="1:5" ht="15">
      <c r="A1369" s="28">
        <f>'Loan Amortization Schedule'!H1384</f>
        <v>0</v>
      </c>
      <c r="E1369" s="28">
        <f t="shared" si="21"/>
        <v>0</v>
      </c>
    </row>
    <row r="1370" spans="1:5" ht="15">
      <c r="A1370" s="28">
        <f>'Loan Amortization Schedule'!H1385</f>
        <v>0</v>
      </c>
      <c r="E1370" s="28">
        <f t="shared" si="21"/>
        <v>0</v>
      </c>
    </row>
    <row r="1371" spans="1:5" ht="15">
      <c r="A1371" s="28">
        <f>'Loan Amortization Schedule'!H1386</f>
        <v>0</v>
      </c>
      <c r="E1371" s="28">
        <f t="shared" si="21"/>
        <v>0</v>
      </c>
    </row>
    <row r="1372" spans="1:5" ht="15">
      <c r="A1372" s="28">
        <f>'Loan Amortization Schedule'!H1387</f>
        <v>0</v>
      </c>
      <c r="E1372" s="28">
        <f t="shared" si="21"/>
        <v>0</v>
      </c>
    </row>
    <row r="1373" spans="1:5" ht="15">
      <c r="A1373" s="28">
        <f>'Loan Amortization Schedule'!H1388</f>
        <v>0</v>
      </c>
      <c r="E1373" s="28">
        <f t="shared" si="21"/>
        <v>0</v>
      </c>
    </row>
    <row r="1374" spans="1:5" ht="15">
      <c r="A1374" s="28">
        <f>'Loan Amortization Schedule'!H1389</f>
        <v>0</v>
      </c>
      <c r="E1374" s="28">
        <f t="shared" si="21"/>
        <v>0</v>
      </c>
    </row>
    <row r="1375" spans="1:5" ht="15">
      <c r="A1375" s="28">
        <f>'Loan Amortization Schedule'!H1390</f>
        <v>0</v>
      </c>
      <c r="E1375" s="28">
        <f t="shared" si="21"/>
        <v>0</v>
      </c>
    </row>
    <row r="1376" spans="1:5" ht="15">
      <c r="A1376" s="28">
        <f>'Loan Amortization Schedule'!H1391</f>
        <v>0</v>
      </c>
      <c r="E1376" s="28">
        <f t="shared" si="21"/>
        <v>0</v>
      </c>
    </row>
    <row r="1377" spans="1:5" ht="15">
      <c r="A1377" s="28">
        <f>'Loan Amortization Schedule'!H1392</f>
        <v>0</v>
      </c>
      <c r="E1377" s="28">
        <f t="shared" si="21"/>
        <v>0</v>
      </c>
    </row>
    <row r="1378" spans="1:5" ht="15">
      <c r="A1378" s="28">
        <f>'Loan Amortization Schedule'!H1393</f>
        <v>0</v>
      </c>
      <c r="E1378" s="28">
        <f t="shared" si="21"/>
        <v>0</v>
      </c>
    </row>
    <row r="1379" spans="1:5" ht="15">
      <c r="A1379" s="28">
        <f>'Loan Amortization Schedule'!H1394</f>
        <v>0</v>
      </c>
      <c r="E1379" s="28">
        <f t="shared" si="21"/>
        <v>0</v>
      </c>
    </row>
    <row r="1380" spans="1:5" ht="15">
      <c r="A1380" s="28">
        <f>'Loan Amortization Schedule'!H1395</f>
        <v>0</v>
      </c>
      <c r="E1380" s="28">
        <f t="shared" si="21"/>
        <v>0</v>
      </c>
    </row>
    <row r="1381" spans="1:5" ht="15">
      <c r="A1381" s="28">
        <f>'Loan Amortization Schedule'!H1396</f>
        <v>0</v>
      </c>
      <c r="E1381" s="28">
        <f t="shared" si="21"/>
        <v>0</v>
      </c>
    </row>
    <row r="1382" spans="1:5" ht="15">
      <c r="A1382" s="28">
        <f>'Loan Amortization Schedule'!H1397</f>
        <v>0</v>
      </c>
      <c r="E1382" s="28">
        <f t="shared" si="21"/>
        <v>0</v>
      </c>
    </row>
    <row r="1383" spans="1:5" ht="15">
      <c r="A1383" s="28">
        <f>'Loan Amortization Schedule'!H1398</f>
        <v>0</v>
      </c>
      <c r="E1383" s="28">
        <f t="shared" si="21"/>
        <v>0</v>
      </c>
    </row>
    <row r="1384" spans="1:5" ht="15">
      <c r="A1384" s="28">
        <f>'Loan Amortization Schedule'!H1399</f>
        <v>0</v>
      </c>
      <c r="E1384" s="28">
        <f t="shared" si="21"/>
        <v>0</v>
      </c>
    </row>
    <row r="1385" spans="1:5" ht="15">
      <c r="A1385" s="28">
        <f>'Loan Amortization Schedule'!H1400</f>
        <v>0</v>
      </c>
      <c r="E1385" s="28">
        <f t="shared" si="21"/>
        <v>0</v>
      </c>
    </row>
    <row r="1386" spans="1:5" ht="15">
      <c r="A1386" s="28">
        <f>'Loan Amortization Schedule'!H1401</f>
        <v>0</v>
      </c>
      <c r="E1386" s="28">
        <f t="shared" si="21"/>
        <v>0</v>
      </c>
    </row>
    <row r="1387" spans="1:5" ht="15">
      <c r="A1387" s="28">
        <f>'Loan Amortization Schedule'!H1402</f>
        <v>0</v>
      </c>
      <c r="E1387" s="28">
        <f t="shared" si="21"/>
        <v>0</v>
      </c>
    </row>
    <row r="1388" spans="1:5" ht="15">
      <c r="A1388" s="28">
        <f>'Loan Amortization Schedule'!H1403</f>
        <v>0</v>
      </c>
      <c r="E1388" s="28">
        <f t="shared" si="21"/>
        <v>0</v>
      </c>
    </row>
    <row r="1389" spans="1:5" ht="15">
      <c r="A1389" s="28">
        <f>'Loan Amortization Schedule'!H1404</f>
        <v>0</v>
      </c>
      <c r="E1389" s="28">
        <f t="shared" si="21"/>
        <v>0</v>
      </c>
    </row>
    <row r="1390" spans="1:5" ht="15">
      <c r="A1390" s="28">
        <f>'Loan Amortization Schedule'!H1405</f>
        <v>0</v>
      </c>
      <c r="E1390" s="28">
        <f t="shared" si="21"/>
        <v>0</v>
      </c>
    </row>
    <row r="1391" spans="1:5" ht="15">
      <c r="A1391" s="28">
        <f>'Loan Amortization Schedule'!H1406</f>
        <v>0</v>
      </c>
      <c r="E1391" s="28">
        <f t="shared" si="21"/>
        <v>0</v>
      </c>
    </row>
    <row r="1392" spans="1:5" ht="15">
      <c r="A1392" s="28">
        <f>'Loan Amortization Schedule'!H1407</f>
        <v>0</v>
      </c>
      <c r="E1392" s="28">
        <f t="shared" si="21"/>
        <v>0</v>
      </c>
    </row>
    <row r="1393" spans="1:5" ht="15">
      <c r="A1393" s="28">
        <f>'Loan Amortization Schedule'!H1408</f>
        <v>0</v>
      </c>
      <c r="E1393" s="28">
        <f t="shared" si="21"/>
        <v>0</v>
      </c>
    </row>
    <row r="1394" spans="1:5" ht="15">
      <c r="A1394" s="28">
        <f>'Loan Amortization Schedule'!H1409</f>
        <v>0</v>
      </c>
      <c r="E1394" s="28">
        <f t="shared" si="21"/>
        <v>0</v>
      </c>
    </row>
    <row r="1395" spans="1:5" ht="15">
      <c r="A1395" s="28">
        <f>'Loan Amortization Schedule'!H1410</f>
        <v>0</v>
      </c>
      <c r="E1395" s="28">
        <f t="shared" si="21"/>
        <v>0</v>
      </c>
    </row>
    <row r="1396" spans="1:5" ht="15">
      <c r="A1396" s="28">
        <f>'Loan Amortization Schedule'!H1411</f>
        <v>0</v>
      </c>
      <c r="E1396" s="28">
        <f t="shared" si="21"/>
        <v>0</v>
      </c>
    </row>
    <row r="1397" spans="1:5" ht="15">
      <c r="A1397" s="28">
        <f>'Loan Amortization Schedule'!H1412</f>
        <v>0</v>
      </c>
      <c r="E1397" s="28">
        <f t="shared" si="21"/>
        <v>0</v>
      </c>
    </row>
    <row r="1398" spans="1:5" ht="15">
      <c r="A1398" s="28">
        <f>'Loan Amortization Schedule'!H1413</f>
        <v>0</v>
      </c>
      <c r="E1398" s="28">
        <f t="shared" si="21"/>
        <v>0</v>
      </c>
    </row>
    <row r="1399" spans="1:5" ht="15">
      <c r="A1399" s="28">
        <f>'Loan Amortization Schedule'!H1414</f>
        <v>0</v>
      </c>
      <c r="E1399" s="28">
        <f t="shared" si="21"/>
        <v>0</v>
      </c>
    </row>
    <row r="1400" spans="1:5" ht="15">
      <c r="A1400" s="28">
        <f>'Loan Amortization Schedule'!H1415</f>
        <v>0</v>
      </c>
      <c r="E1400" s="28">
        <f aca="true" t="shared" si="22" ref="E1400:E1463">IF((C1400&gt;200000),60000,(C1400*0.3))</f>
        <v>0</v>
      </c>
    </row>
    <row r="1401" spans="1:5" ht="15">
      <c r="A1401" s="28">
        <f>'Loan Amortization Schedule'!H1416</f>
        <v>0</v>
      </c>
      <c r="E1401" s="28">
        <f t="shared" si="22"/>
        <v>0</v>
      </c>
    </row>
    <row r="1402" spans="1:5" ht="15">
      <c r="A1402" s="28">
        <f>'Loan Amortization Schedule'!H1417</f>
        <v>0</v>
      </c>
      <c r="E1402" s="28">
        <f t="shared" si="22"/>
        <v>0</v>
      </c>
    </row>
    <row r="1403" spans="1:5" ht="15">
      <c r="A1403" s="28">
        <f>'Loan Amortization Schedule'!H1418</f>
        <v>0</v>
      </c>
      <c r="E1403" s="28">
        <f t="shared" si="22"/>
        <v>0</v>
      </c>
    </row>
    <row r="1404" spans="1:5" ht="15">
      <c r="A1404" s="28">
        <f>'Loan Amortization Schedule'!H1419</f>
        <v>0</v>
      </c>
      <c r="E1404" s="28">
        <f t="shared" si="22"/>
        <v>0</v>
      </c>
    </row>
    <row r="1405" spans="1:5" ht="15">
      <c r="A1405" s="28">
        <f>'Loan Amortization Schedule'!H1420</f>
        <v>0</v>
      </c>
      <c r="E1405" s="28">
        <f t="shared" si="22"/>
        <v>0</v>
      </c>
    </row>
    <row r="1406" spans="1:5" ht="15">
      <c r="A1406" s="28">
        <f>'Loan Amortization Schedule'!H1421</f>
        <v>0</v>
      </c>
      <c r="E1406" s="28">
        <f t="shared" si="22"/>
        <v>0</v>
      </c>
    </row>
    <row r="1407" spans="1:5" ht="15">
      <c r="A1407" s="28">
        <f>'Loan Amortization Schedule'!H1422</f>
        <v>0</v>
      </c>
      <c r="E1407" s="28">
        <f t="shared" si="22"/>
        <v>0</v>
      </c>
    </row>
    <row r="1408" spans="1:5" ht="15">
      <c r="A1408" s="28">
        <f>'Loan Amortization Schedule'!H1423</f>
        <v>0</v>
      </c>
      <c r="E1408" s="28">
        <f t="shared" si="22"/>
        <v>0</v>
      </c>
    </row>
    <row r="1409" spans="1:5" ht="15">
      <c r="A1409" s="28">
        <f>'Loan Amortization Schedule'!H1424</f>
        <v>0</v>
      </c>
      <c r="E1409" s="28">
        <f t="shared" si="22"/>
        <v>0</v>
      </c>
    </row>
    <row r="1410" spans="1:5" ht="15">
      <c r="A1410" s="28">
        <f>'Loan Amortization Schedule'!H1425</f>
        <v>0</v>
      </c>
      <c r="E1410" s="28">
        <f t="shared" si="22"/>
        <v>0</v>
      </c>
    </row>
    <row r="1411" spans="1:5" ht="15">
      <c r="A1411" s="28">
        <f>'Loan Amortization Schedule'!H1426</f>
        <v>0</v>
      </c>
      <c r="E1411" s="28">
        <f t="shared" si="22"/>
        <v>0</v>
      </c>
    </row>
    <row r="1412" spans="1:5" ht="15">
      <c r="A1412" s="28">
        <f>'Loan Amortization Schedule'!H1427</f>
        <v>0</v>
      </c>
      <c r="E1412" s="28">
        <f t="shared" si="22"/>
        <v>0</v>
      </c>
    </row>
    <row r="1413" spans="1:5" ht="15">
      <c r="A1413" s="28">
        <f>'Loan Amortization Schedule'!H1428</f>
        <v>0</v>
      </c>
      <c r="E1413" s="28">
        <f t="shared" si="22"/>
        <v>0</v>
      </c>
    </row>
    <row r="1414" spans="1:5" ht="15">
      <c r="A1414" s="28">
        <f>'Loan Amortization Schedule'!H1429</f>
        <v>0</v>
      </c>
      <c r="E1414" s="28">
        <f t="shared" si="22"/>
        <v>0</v>
      </c>
    </row>
    <row r="1415" spans="1:5" ht="15">
      <c r="A1415" s="28">
        <f>'Loan Amortization Schedule'!H1430</f>
        <v>0</v>
      </c>
      <c r="E1415" s="28">
        <f t="shared" si="22"/>
        <v>0</v>
      </c>
    </row>
    <row r="1416" spans="1:5" ht="15">
      <c r="A1416" s="28">
        <f>'Loan Amortization Schedule'!H1431</f>
        <v>0</v>
      </c>
      <c r="E1416" s="28">
        <f t="shared" si="22"/>
        <v>0</v>
      </c>
    </row>
    <row r="1417" spans="1:5" ht="15">
      <c r="A1417" s="28">
        <f>'Loan Amortization Schedule'!H1432</f>
        <v>0</v>
      </c>
      <c r="E1417" s="28">
        <f t="shared" si="22"/>
        <v>0</v>
      </c>
    </row>
    <row r="1418" spans="1:5" ht="15">
      <c r="A1418" s="28">
        <f>'Loan Amortization Schedule'!H1433</f>
        <v>0</v>
      </c>
      <c r="E1418" s="28">
        <f t="shared" si="22"/>
        <v>0</v>
      </c>
    </row>
    <row r="1419" spans="1:5" ht="15">
      <c r="A1419" s="28">
        <f>'Loan Amortization Schedule'!H1434</f>
        <v>0</v>
      </c>
      <c r="E1419" s="28">
        <f t="shared" si="22"/>
        <v>0</v>
      </c>
    </row>
    <row r="1420" spans="1:5" ht="15">
      <c r="A1420" s="28">
        <f>'Loan Amortization Schedule'!H1435</f>
        <v>0</v>
      </c>
      <c r="E1420" s="28">
        <f t="shared" si="22"/>
        <v>0</v>
      </c>
    </row>
    <row r="1421" spans="1:5" ht="15">
      <c r="A1421" s="28">
        <f>'Loan Amortization Schedule'!H1436</f>
        <v>0</v>
      </c>
      <c r="E1421" s="28">
        <f t="shared" si="22"/>
        <v>0</v>
      </c>
    </row>
    <row r="1422" spans="1:5" ht="15">
      <c r="A1422" s="28">
        <f>'Loan Amortization Schedule'!H1437</f>
        <v>0</v>
      </c>
      <c r="E1422" s="28">
        <f t="shared" si="22"/>
        <v>0</v>
      </c>
    </row>
    <row r="1423" spans="1:5" ht="15">
      <c r="A1423" s="28">
        <f>'Loan Amortization Schedule'!H1438</f>
        <v>0</v>
      </c>
      <c r="E1423" s="28">
        <f t="shared" si="22"/>
        <v>0</v>
      </c>
    </row>
    <row r="1424" spans="1:5" ht="15">
      <c r="A1424" s="28">
        <f>'Loan Amortization Schedule'!H1439</f>
        <v>0</v>
      </c>
      <c r="E1424" s="28">
        <f t="shared" si="22"/>
        <v>0</v>
      </c>
    </row>
    <row r="1425" spans="1:5" ht="15">
      <c r="A1425" s="28">
        <f>'Loan Amortization Schedule'!H1440</f>
        <v>0</v>
      </c>
      <c r="E1425" s="28">
        <f t="shared" si="22"/>
        <v>0</v>
      </c>
    </row>
    <row r="1426" spans="1:5" ht="15">
      <c r="A1426" s="28">
        <f>'Loan Amortization Schedule'!H1441</f>
        <v>0</v>
      </c>
      <c r="E1426" s="28">
        <f t="shared" si="22"/>
        <v>0</v>
      </c>
    </row>
    <row r="1427" spans="1:5" ht="15">
      <c r="A1427" s="28">
        <f>'Loan Amortization Schedule'!H1442</f>
        <v>0</v>
      </c>
      <c r="E1427" s="28">
        <f t="shared" si="22"/>
        <v>0</v>
      </c>
    </row>
    <row r="1428" spans="1:5" ht="15">
      <c r="A1428" s="28">
        <f>'Loan Amortization Schedule'!H1443</f>
        <v>0</v>
      </c>
      <c r="E1428" s="28">
        <f t="shared" si="22"/>
        <v>0</v>
      </c>
    </row>
    <row r="1429" spans="1:5" ht="15">
      <c r="A1429" s="28">
        <f>'Loan Amortization Schedule'!H1444</f>
        <v>0</v>
      </c>
      <c r="E1429" s="28">
        <f t="shared" si="22"/>
        <v>0</v>
      </c>
    </row>
    <row r="1430" spans="1:5" ht="15">
      <c r="A1430" s="28">
        <f>'Loan Amortization Schedule'!H1445</f>
        <v>0</v>
      </c>
      <c r="E1430" s="28">
        <f t="shared" si="22"/>
        <v>0</v>
      </c>
    </row>
    <row r="1431" spans="1:5" ht="15">
      <c r="A1431" s="28">
        <f>'Loan Amortization Schedule'!H1446</f>
        <v>0</v>
      </c>
      <c r="E1431" s="28">
        <f t="shared" si="22"/>
        <v>0</v>
      </c>
    </row>
    <row r="1432" spans="1:5" ht="15">
      <c r="A1432" s="28">
        <f>'Loan Amortization Schedule'!H1447</f>
        <v>0</v>
      </c>
      <c r="E1432" s="28">
        <f t="shared" si="22"/>
        <v>0</v>
      </c>
    </row>
    <row r="1433" spans="1:5" ht="15">
      <c r="A1433" s="28">
        <f>'Loan Amortization Schedule'!H1448</f>
        <v>0</v>
      </c>
      <c r="E1433" s="28">
        <f t="shared" si="22"/>
        <v>0</v>
      </c>
    </row>
    <row r="1434" spans="1:5" ht="15">
      <c r="A1434" s="28">
        <f>'Loan Amortization Schedule'!H1449</f>
        <v>0</v>
      </c>
      <c r="E1434" s="28">
        <f t="shared" si="22"/>
        <v>0</v>
      </c>
    </row>
    <row r="1435" spans="1:5" ht="15">
      <c r="A1435" s="28">
        <f>'Loan Amortization Schedule'!H1450</f>
        <v>0</v>
      </c>
      <c r="E1435" s="28">
        <f t="shared" si="22"/>
        <v>0</v>
      </c>
    </row>
    <row r="1436" spans="1:5" ht="15">
      <c r="A1436" s="28">
        <f>'Loan Amortization Schedule'!H1451</f>
        <v>0</v>
      </c>
      <c r="E1436" s="28">
        <f t="shared" si="22"/>
        <v>0</v>
      </c>
    </row>
    <row r="1437" spans="1:5" ht="15">
      <c r="A1437" s="28">
        <f>'Loan Amortization Schedule'!H1452</f>
        <v>0</v>
      </c>
      <c r="E1437" s="28">
        <f t="shared" si="22"/>
        <v>0</v>
      </c>
    </row>
    <row r="1438" spans="1:5" ht="15">
      <c r="A1438" s="28">
        <f>'Loan Amortization Schedule'!H1453</f>
        <v>0</v>
      </c>
      <c r="E1438" s="28">
        <f t="shared" si="22"/>
        <v>0</v>
      </c>
    </row>
    <row r="1439" spans="1:5" ht="15">
      <c r="A1439" s="28">
        <f>'Loan Amortization Schedule'!H1454</f>
        <v>0</v>
      </c>
      <c r="E1439" s="28">
        <f t="shared" si="22"/>
        <v>0</v>
      </c>
    </row>
    <row r="1440" spans="1:5" ht="15">
      <c r="A1440" s="28">
        <f>'Loan Amortization Schedule'!H1455</f>
        <v>0</v>
      </c>
      <c r="E1440" s="28">
        <f t="shared" si="22"/>
        <v>0</v>
      </c>
    </row>
    <row r="1441" spans="1:5" ht="15">
      <c r="A1441" s="28">
        <f>'Loan Amortization Schedule'!H1456</f>
        <v>0</v>
      </c>
      <c r="E1441" s="28">
        <f t="shared" si="22"/>
        <v>0</v>
      </c>
    </row>
    <row r="1442" spans="1:5" ht="15">
      <c r="A1442" s="28">
        <f>'Loan Amortization Schedule'!H1457</f>
        <v>0</v>
      </c>
      <c r="E1442" s="28">
        <f t="shared" si="22"/>
        <v>0</v>
      </c>
    </row>
    <row r="1443" spans="1:5" ht="15">
      <c r="A1443" s="28">
        <f>'Loan Amortization Schedule'!H1458</f>
        <v>0</v>
      </c>
      <c r="E1443" s="28">
        <f t="shared" si="22"/>
        <v>0</v>
      </c>
    </row>
    <row r="1444" spans="1:5" ht="15">
      <c r="A1444" s="28">
        <f>'Loan Amortization Schedule'!H1459</f>
        <v>0</v>
      </c>
      <c r="E1444" s="28">
        <f t="shared" si="22"/>
        <v>0</v>
      </c>
    </row>
    <row r="1445" spans="1:5" ht="15">
      <c r="A1445" s="28">
        <f>'Loan Amortization Schedule'!H1460</f>
        <v>0</v>
      </c>
      <c r="E1445" s="28">
        <f t="shared" si="22"/>
        <v>0</v>
      </c>
    </row>
    <row r="1446" spans="1:5" ht="15">
      <c r="A1446" s="28">
        <f>'Loan Amortization Schedule'!H1461</f>
        <v>0</v>
      </c>
      <c r="E1446" s="28">
        <f t="shared" si="22"/>
        <v>0</v>
      </c>
    </row>
    <row r="1447" spans="1:5" ht="15">
      <c r="A1447" s="28">
        <f>'Loan Amortization Schedule'!H1462</f>
        <v>0</v>
      </c>
      <c r="E1447" s="28">
        <f t="shared" si="22"/>
        <v>0</v>
      </c>
    </row>
    <row r="1448" spans="1:5" ht="15">
      <c r="A1448" s="28">
        <f>'Loan Amortization Schedule'!H1463</f>
        <v>0</v>
      </c>
      <c r="E1448" s="28">
        <f t="shared" si="22"/>
        <v>0</v>
      </c>
    </row>
    <row r="1449" spans="1:5" ht="15">
      <c r="A1449" s="28">
        <f>'Loan Amortization Schedule'!H1464</f>
        <v>0</v>
      </c>
      <c r="E1449" s="28">
        <f t="shared" si="22"/>
        <v>0</v>
      </c>
    </row>
    <row r="1450" spans="1:5" ht="15">
      <c r="A1450" s="28">
        <f>'Loan Amortization Schedule'!H1465</f>
        <v>0</v>
      </c>
      <c r="E1450" s="28">
        <f t="shared" si="22"/>
        <v>0</v>
      </c>
    </row>
    <row r="1451" spans="1:5" ht="15">
      <c r="A1451" s="28">
        <f>'Loan Amortization Schedule'!H1466</f>
        <v>0</v>
      </c>
      <c r="E1451" s="28">
        <f t="shared" si="22"/>
        <v>0</v>
      </c>
    </row>
    <row r="1452" spans="1:5" ht="15">
      <c r="A1452" s="28">
        <f>'Loan Amortization Schedule'!H1467</f>
        <v>0</v>
      </c>
      <c r="E1452" s="28">
        <f t="shared" si="22"/>
        <v>0</v>
      </c>
    </row>
    <row r="1453" spans="1:5" ht="15">
      <c r="A1453" s="28">
        <f>'Loan Amortization Schedule'!H1468</f>
        <v>0</v>
      </c>
      <c r="E1453" s="28">
        <f t="shared" si="22"/>
        <v>0</v>
      </c>
    </row>
    <row r="1454" spans="1:5" ht="15">
      <c r="A1454" s="28">
        <f>'Loan Amortization Schedule'!H1469</f>
        <v>0</v>
      </c>
      <c r="E1454" s="28">
        <f t="shared" si="22"/>
        <v>0</v>
      </c>
    </row>
    <row r="1455" spans="1:5" ht="15">
      <c r="A1455" s="28">
        <f>'Loan Amortization Schedule'!H1470</f>
        <v>0</v>
      </c>
      <c r="E1455" s="28">
        <f t="shared" si="22"/>
        <v>0</v>
      </c>
    </row>
    <row r="1456" spans="1:5" ht="15">
      <c r="A1456" s="28">
        <f>'Loan Amortization Schedule'!H1471</f>
        <v>0</v>
      </c>
      <c r="E1456" s="28">
        <f t="shared" si="22"/>
        <v>0</v>
      </c>
    </row>
    <row r="1457" spans="1:5" ht="15">
      <c r="A1457" s="28">
        <f>'Loan Amortization Schedule'!H1472</f>
        <v>0</v>
      </c>
      <c r="E1457" s="28">
        <f t="shared" si="22"/>
        <v>0</v>
      </c>
    </row>
    <row r="1458" spans="1:5" ht="15">
      <c r="A1458" s="28">
        <f>'Loan Amortization Schedule'!H1473</f>
        <v>0</v>
      </c>
      <c r="E1458" s="28">
        <f t="shared" si="22"/>
        <v>0</v>
      </c>
    </row>
    <row r="1459" spans="1:5" ht="15">
      <c r="A1459" s="28">
        <f>'Loan Amortization Schedule'!H1474</f>
        <v>0</v>
      </c>
      <c r="E1459" s="28">
        <f t="shared" si="22"/>
        <v>0</v>
      </c>
    </row>
    <row r="1460" spans="1:5" ht="15">
      <c r="A1460" s="28">
        <f>'Loan Amortization Schedule'!H1475</f>
        <v>0</v>
      </c>
      <c r="E1460" s="28">
        <f t="shared" si="22"/>
        <v>0</v>
      </c>
    </row>
    <row r="1461" spans="1:5" ht="15">
      <c r="A1461" s="28">
        <f>'Loan Amortization Schedule'!H1476</f>
        <v>0</v>
      </c>
      <c r="E1461" s="28">
        <f t="shared" si="22"/>
        <v>0</v>
      </c>
    </row>
    <row r="1462" spans="1:5" ht="15">
      <c r="A1462" s="28">
        <f>'Loan Amortization Schedule'!H1477</f>
        <v>0</v>
      </c>
      <c r="E1462" s="28">
        <f t="shared" si="22"/>
        <v>0</v>
      </c>
    </row>
    <row r="1463" spans="1:5" ht="15">
      <c r="A1463" s="28">
        <f>'Loan Amortization Schedule'!H1478</f>
        <v>0</v>
      </c>
      <c r="E1463" s="28">
        <f t="shared" si="22"/>
        <v>0</v>
      </c>
    </row>
    <row r="1464" spans="1:5" ht="15">
      <c r="A1464" s="28">
        <f>'Loan Amortization Schedule'!H1479</f>
        <v>0</v>
      </c>
      <c r="E1464" s="28">
        <f aca="true" t="shared" si="23" ref="E1464:E1527">IF((C1464&gt;200000),60000,(C1464*0.3))</f>
        <v>0</v>
      </c>
    </row>
    <row r="1465" spans="1:5" ht="15">
      <c r="A1465" s="28">
        <f>'Loan Amortization Schedule'!H1480</f>
        <v>0</v>
      </c>
      <c r="E1465" s="28">
        <f t="shared" si="23"/>
        <v>0</v>
      </c>
    </row>
    <row r="1466" spans="1:5" ht="15">
      <c r="A1466" s="28">
        <f>'Loan Amortization Schedule'!H1481</f>
        <v>0</v>
      </c>
      <c r="E1466" s="28">
        <f t="shared" si="23"/>
        <v>0</v>
      </c>
    </row>
    <row r="1467" spans="1:5" ht="15">
      <c r="A1467" s="28">
        <f>'Loan Amortization Schedule'!H1482</f>
        <v>0</v>
      </c>
      <c r="E1467" s="28">
        <f t="shared" si="23"/>
        <v>0</v>
      </c>
    </row>
    <row r="1468" spans="1:5" ht="15">
      <c r="A1468" s="28">
        <f>'Loan Amortization Schedule'!H1483</f>
        <v>0</v>
      </c>
      <c r="E1468" s="28">
        <f t="shared" si="23"/>
        <v>0</v>
      </c>
    </row>
    <row r="1469" spans="1:5" ht="15">
      <c r="A1469" s="28">
        <f>'Loan Amortization Schedule'!H1484</f>
        <v>0</v>
      </c>
      <c r="E1469" s="28">
        <f t="shared" si="23"/>
        <v>0</v>
      </c>
    </row>
    <row r="1470" spans="1:5" ht="15">
      <c r="A1470" s="28">
        <f>'Loan Amortization Schedule'!H1485</f>
        <v>0</v>
      </c>
      <c r="E1470" s="28">
        <f t="shared" si="23"/>
        <v>0</v>
      </c>
    </row>
    <row r="1471" spans="1:5" ht="15">
      <c r="A1471" s="28">
        <f>'Loan Amortization Schedule'!H1486</f>
        <v>0</v>
      </c>
      <c r="E1471" s="28">
        <f t="shared" si="23"/>
        <v>0</v>
      </c>
    </row>
    <row r="1472" spans="1:5" ht="15">
      <c r="A1472" s="28">
        <f>'Loan Amortization Schedule'!H1487</f>
        <v>0</v>
      </c>
      <c r="E1472" s="28">
        <f t="shared" si="23"/>
        <v>0</v>
      </c>
    </row>
    <row r="1473" spans="1:5" ht="15">
      <c r="A1473" s="28">
        <f>'Loan Amortization Schedule'!H1488</f>
        <v>0</v>
      </c>
      <c r="E1473" s="28">
        <f t="shared" si="23"/>
        <v>0</v>
      </c>
    </row>
    <row r="1474" spans="1:5" ht="15">
      <c r="A1474" s="28">
        <f>'Loan Amortization Schedule'!H1489</f>
        <v>0</v>
      </c>
      <c r="E1474" s="28">
        <f t="shared" si="23"/>
        <v>0</v>
      </c>
    </row>
    <row r="1475" spans="1:5" ht="15">
      <c r="A1475" s="28">
        <f>'Loan Amortization Schedule'!H1490</f>
        <v>0</v>
      </c>
      <c r="E1475" s="28">
        <f t="shared" si="23"/>
        <v>0</v>
      </c>
    </row>
    <row r="1476" spans="1:5" ht="15">
      <c r="A1476" s="28">
        <f>'Loan Amortization Schedule'!H1491</f>
        <v>0</v>
      </c>
      <c r="E1476" s="28">
        <f t="shared" si="23"/>
        <v>0</v>
      </c>
    </row>
    <row r="1477" spans="1:5" ht="15">
      <c r="A1477" s="28">
        <f>'Loan Amortization Schedule'!H1492</f>
        <v>0</v>
      </c>
      <c r="E1477" s="28">
        <f t="shared" si="23"/>
        <v>0</v>
      </c>
    </row>
    <row r="1478" spans="1:5" ht="15">
      <c r="A1478" s="28">
        <f>'Loan Amortization Schedule'!H1493</f>
        <v>0</v>
      </c>
      <c r="E1478" s="28">
        <f t="shared" si="23"/>
        <v>0</v>
      </c>
    </row>
    <row r="1479" spans="1:5" ht="15">
      <c r="A1479" s="28">
        <f>'Loan Amortization Schedule'!H1494</f>
        <v>0</v>
      </c>
      <c r="E1479" s="28">
        <f t="shared" si="23"/>
        <v>0</v>
      </c>
    </row>
    <row r="1480" spans="1:5" ht="15">
      <c r="A1480" s="28">
        <f>'Loan Amortization Schedule'!H1495</f>
        <v>0</v>
      </c>
      <c r="E1480" s="28">
        <f t="shared" si="23"/>
        <v>0</v>
      </c>
    </row>
    <row r="1481" spans="1:5" ht="15">
      <c r="A1481" s="28">
        <f>'Loan Amortization Schedule'!H1496</f>
        <v>0</v>
      </c>
      <c r="E1481" s="28">
        <f t="shared" si="23"/>
        <v>0</v>
      </c>
    </row>
    <row r="1482" spans="1:5" ht="15">
      <c r="A1482" s="28">
        <f>'Loan Amortization Schedule'!H1497</f>
        <v>0</v>
      </c>
      <c r="E1482" s="28">
        <f t="shared" si="23"/>
        <v>0</v>
      </c>
    </row>
    <row r="1483" spans="1:5" ht="15">
      <c r="A1483" s="28">
        <f>'Loan Amortization Schedule'!H1498</f>
        <v>0</v>
      </c>
      <c r="E1483" s="28">
        <f t="shared" si="23"/>
        <v>0</v>
      </c>
    </row>
    <row r="1484" spans="1:5" ht="15">
      <c r="A1484" s="28">
        <f>'Loan Amortization Schedule'!H1499</f>
        <v>0</v>
      </c>
      <c r="E1484" s="28">
        <f t="shared" si="23"/>
        <v>0</v>
      </c>
    </row>
    <row r="1485" spans="1:5" ht="15">
      <c r="A1485" s="28">
        <f>'Loan Amortization Schedule'!H1500</f>
        <v>0</v>
      </c>
      <c r="E1485" s="28">
        <f t="shared" si="23"/>
        <v>0</v>
      </c>
    </row>
    <row r="1486" spans="1:5" ht="15">
      <c r="A1486" s="28">
        <f>'Loan Amortization Schedule'!H1501</f>
        <v>0</v>
      </c>
      <c r="E1486" s="28">
        <f t="shared" si="23"/>
        <v>0</v>
      </c>
    </row>
    <row r="1487" spans="1:5" ht="15">
      <c r="A1487" s="28">
        <f>'Loan Amortization Schedule'!H1502</f>
        <v>0</v>
      </c>
      <c r="E1487" s="28">
        <f t="shared" si="23"/>
        <v>0</v>
      </c>
    </row>
    <row r="1488" spans="1:5" ht="15">
      <c r="A1488" s="28">
        <f>'Loan Amortization Schedule'!H1503</f>
        <v>0</v>
      </c>
      <c r="E1488" s="28">
        <f t="shared" si="23"/>
        <v>0</v>
      </c>
    </row>
    <row r="1489" spans="1:5" ht="15">
      <c r="A1489" s="28">
        <f>'Loan Amortization Schedule'!H1504</f>
        <v>0</v>
      </c>
      <c r="E1489" s="28">
        <f t="shared" si="23"/>
        <v>0</v>
      </c>
    </row>
    <row r="1490" spans="1:5" ht="15">
      <c r="A1490" s="28">
        <f>'Loan Amortization Schedule'!H1505</f>
        <v>0</v>
      </c>
      <c r="E1490" s="28">
        <f t="shared" si="23"/>
        <v>0</v>
      </c>
    </row>
    <row r="1491" spans="1:5" ht="15">
      <c r="A1491" s="28">
        <f>'Loan Amortization Schedule'!H1506</f>
        <v>0</v>
      </c>
      <c r="E1491" s="28">
        <f t="shared" si="23"/>
        <v>0</v>
      </c>
    </row>
    <row r="1492" spans="1:5" ht="15">
      <c r="A1492" s="28">
        <f>'Loan Amortization Schedule'!H1507</f>
        <v>0</v>
      </c>
      <c r="E1492" s="28">
        <f t="shared" si="23"/>
        <v>0</v>
      </c>
    </row>
    <row r="1493" spans="1:5" ht="15">
      <c r="A1493" s="28">
        <f>'Loan Amortization Schedule'!H1508</f>
        <v>0</v>
      </c>
      <c r="E1493" s="28">
        <f t="shared" si="23"/>
        <v>0</v>
      </c>
    </row>
    <row r="1494" spans="1:5" ht="15">
      <c r="A1494" s="28">
        <f>'Loan Amortization Schedule'!H1509</f>
        <v>0</v>
      </c>
      <c r="E1494" s="28">
        <f t="shared" si="23"/>
        <v>0</v>
      </c>
    </row>
    <row r="1495" spans="1:5" ht="15">
      <c r="A1495" s="28">
        <f>'Loan Amortization Schedule'!H1510</f>
        <v>0</v>
      </c>
      <c r="E1495" s="28">
        <f t="shared" si="23"/>
        <v>0</v>
      </c>
    </row>
    <row r="1496" spans="1:5" ht="15">
      <c r="A1496" s="28">
        <f>'Loan Amortization Schedule'!H1511</f>
        <v>0</v>
      </c>
      <c r="E1496" s="28">
        <f t="shared" si="23"/>
        <v>0</v>
      </c>
    </row>
    <row r="1497" spans="1:5" ht="15">
      <c r="A1497" s="28">
        <f>'Loan Amortization Schedule'!H1512</f>
        <v>0</v>
      </c>
      <c r="E1497" s="28">
        <f t="shared" si="23"/>
        <v>0</v>
      </c>
    </row>
    <row r="1498" spans="1:5" ht="15">
      <c r="A1498" s="28">
        <f>'Loan Amortization Schedule'!H1513</f>
        <v>0</v>
      </c>
      <c r="E1498" s="28">
        <f t="shared" si="23"/>
        <v>0</v>
      </c>
    </row>
    <row r="1499" spans="1:5" ht="15">
      <c r="A1499" s="28">
        <f>'Loan Amortization Schedule'!H1514</f>
        <v>0</v>
      </c>
      <c r="E1499" s="28">
        <f t="shared" si="23"/>
        <v>0</v>
      </c>
    </row>
    <row r="1500" spans="1:5" ht="15">
      <c r="A1500" s="28">
        <f>'Loan Amortization Schedule'!H1515</f>
        <v>0</v>
      </c>
      <c r="E1500" s="28">
        <f t="shared" si="23"/>
        <v>0</v>
      </c>
    </row>
    <row r="1501" spans="1:5" ht="15">
      <c r="A1501" s="28">
        <f>'Loan Amortization Schedule'!H1516</f>
        <v>0</v>
      </c>
      <c r="E1501" s="28">
        <f t="shared" si="23"/>
        <v>0</v>
      </c>
    </row>
    <row r="1502" spans="1:5" ht="15">
      <c r="A1502" s="28">
        <f>'Loan Amortization Schedule'!H1517</f>
        <v>0</v>
      </c>
      <c r="E1502" s="28">
        <f t="shared" si="23"/>
        <v>0</v>
      </c>
    </row>
    <row r="1503" spans="1:5" ht="15">
      <c r="A1503" s="28">
        <f>'Loan Amortization Schedule'!H1518</f>
        <v>0</v>
      </c>
      <c r="E1503" s="28">
        <f t="shared" si="23"/>
        <v>0</v>
      </c>
    </row>
    <row r="1504" spans="1:5" ht="15">
      <c r="A1504" s="28">
        <f>'Loan Amortization Schedule'!H1519</f>
        <v>0</v>
      </c>
      <c r="E1504" s="28">
        <f t="shared" si="23"/>
        <v>0</v>
      </c>
    </row>
    <row r="1505" spans="1:5" ht="15">
      <c r="A1505" s="28">
        <f>'Loan Amortization Schedule'!H1520</f>
        <v>0</v>
      </c>
      <c r="E1505" s="28">
        <f t="shared" si="23"/>
        <v>0</v>
      </c>
    </row>
    <row r="1506" spans="1:5" ht="15">
      <c r="A1506" s="28">
        <f>'Loan Amortization Schedule'!H1521</f>
        <v>0</v>
      </c>
      <c r="E1506" s="28">
        <f t="shared" si="23"/>
        <v>0</v>
      </c>
    </row>
    <row r="1507" spans="1:5" ht="15">
      <c r="A1507" s="28">
        <f>'Loan Amortization Schedule'!H1522</f>
        <v>0</v>
      </c>
      <c r="E1507" s="28">
        <f t="shared" si="23"/>
        <v>0</v>
      </c>
    </row>
    <row r="1508" spans="1:5" ht="15">
      <c r="A1508" s="28">
        <f>'Loan Amortization Schedule'!H1523</f>
        <v>0</v>
      </c>
      <c r="E1508" s="28">
        <f t="shared" si="23"/>
        <v>0</v>
      </c>
    </row>
    <row r="1509" spans="1:5" ht="15">
      <c r="A1509" s="28">
        <f>'Loan Amortization Schedule'!H1524</f>
        <v>0</v>
      </c>
      <c r="E1509" s="28">
        <f t="shared" si="23"/>
        <v>0</v>
      </c>
    </row>
    <row r="1510" spans="1:5" ht="15">
      <c r="A1510" s="28">
        <f>'Loan Amortization Schedule'!H1525</f>
        <v>0</v>
      </c>
      <c r="E1510" s="28">
        <f t="shared" si="23"/>
        <v>0</v>
      </c>
    </row>
    <row r="1511" spans="1:5" ht="15">
      <c r="A1511" s="28">
        <f>'Loan Amortization Schedule'!H1526</f>
        <v>0</v>
      </c>
      <c r="E1511" s="28">
        <f t="shared" si="23"/>
        <v>0</v>
      </c>
    </row>
    <row r="1512" spans="1:5" ht="15">
      <c r="A1512" s="28">
        <f>'Loan Amortization Schedule'!H1527</f>
        <v>0</v>
      </c>
      <c r="E1512" s="28">
        <f t="shared" si="23"/>
        <v>0</v>
      </c>
    </row>
    <row r="1513" spans="1:5" ht="15">
      <c r="A1513" s="28">
        <f>'Loan Amortization Schedule'!H1528</f>
        <v>0</v>
      </c>
      <c r="E1513" s="28">
        <f t="shared" si="23"/>
        <v>0</v>
      </c>
    </row>
    <row r="1514" spans="1:5" ht="15">
      <c r="A1514" s="28">
        <f>'Loan Amortization Schedule'!H1529</f>
        <v>0</v>
      </c>
      <c r="E1514" s="28">
        <f t="shared" si="23"/>
        <v>0</v>
      </c>
    </row>
    <row r="1515" spans="1:5" ht="15">
      <c r="A1515" s="28">
        <f>'Loan Amortization Schedule'!H1530</f>
        <v>0</v>
      </c>
      <c r="E1515" s="28">
        <f t="shared" si="23"/>
        <v>0</v>
      </c>
    </row>
    <row r="1516" spans="1:5" ht="15">
      <c r="A1516" s="28">
        <f>'Loan Amortization Schedule'!H1531</f>
        <v>0</v>
      </c>
      <c r="E1516" s="28">
        <f t="shared" si="23"/>
        <v>0</v>
      </c>
    </row>
    <row r="1517" spans="1:5" ht="15">
      <c r="A1517" s="28">
        <f>'Loan Amortization Schedule'!H1532</f>
        <v>0</v>
      </c>
      <c r="E1517" s="28">
        <f t="shared" si="23"/>
        <v>0</v>
      </c>
    </row>
    <row r="1518" spans="1:5" ht="15">
      <c r="A1518" s="28">
        <f>'Loan Amortization Schedule'!H1533</f>
        <v>0</v>
      </c>
      <c r="E1518" s="28">
        <f t="shared" si="23"/>
        <v>0</v>
      </c>
    </row>
    <row r="1519" spans="1:5" ht="15">
      <c r="A1519" s="28">
        <f>'Loan Amortization Schedule'!H1534</f>
        <v>0</v>
      </c>
      <c r="E1519" s="28">
        <f t="shared" si="23"/>
        <v>0</v>
      </c>
    </row>
    <row r="1520" spans="1:5" ht="15">
      <c r="A1520" s="28">
        <f>'Loan Amortization Schedule'!H1535</f>
        <v>0</v>
      </c>
      <c r="E1520" s="28">
        <f t="shared" si="23"/>
        <v>0</v>
      </c>
    </row>
    <row r="1521" spans="1:5" ht="15">
      <c r="A1521" s="28">
        <f>'Loan Amortization Schedule'!H1536</f>
        <v>0</v>
      </c>
      <c r="E1521" s="28">
        <f t="shared" si="23"/>
        <v>0</v>
      </c>
    </row>
    <row r="1522" spans="1:5" ht="15">
      <c r="A1522" s="28">
        <f>'Loan Amortization Schedule'!H1537</f>
        <v>0</v>
      </c>
      <c r="E1522" s="28">
        <f t="shared" si="23"/>
        <v>0</v>
      </c>
    </row>
    <row r="1523" spans="1:5" ht="15">
      <c r="A1523" s="28">
        <f>'Loan Amortization Schedule'!H1538</f>
        <v>0</v>
      </c>
      <c r="E1523" s="28">
        <f t="shared" si="23"/>
        <v>0</v>
      </c>
    </row>
    <row r="1524" spans="1:5" ht="15">
      <c r="A1524" s="28">
        <f>'Loan Amortization Schedule'!H1539</f>
        <v>0</v>
      </c>
      <c r="E1524" s="28">
        <f t="shared" si="23"/>
        <v>0</v>
      </c>
    </row>
    <row r="1525" spans="1:5" ht="15">
      <c r="A1525" s="28">
        <f>'Loan Amortization Schedule'!H1540</f>
        <v>0</v>
      </c>
      <c r="E1525" s="28">
        <f t="shared" si="23"/>
        <v>0</v>
      </c>
    </row>
    <row r="1526" spans="1:5" ht="15">
      <c r="A1526" s="28">
        <f>'Loan Amortization Schedule'!H1541</f>
        <v>0</v>
      </c>
      <c r="E1526" s="28">
        <f t="shared" si="23"/>
        <v>0</v>
      </c>
    </row>
    <row r="1527" spans="1:5" ht="15">
      <c r="A1527" s="28">
        <f>'Loan Amortization Schedule'!H1542</f>
        <v>0</v>
      </c>
      <c r="E1527" s="28">
        <f t="shared" si="23"/>
        <v>0</v>
      </c>
    </row>
    <row r="1528" spans="1:5" ht="15">
      <c r="A1528" s="28">
        <f>'Loan Amortization Schedule'!H1543</f>
        <v>0</v>
      </c>
      <c r="E1528" s="28">
        <f aca="true" t="shared" si="24" ref="E1528:E1591">IF((C1528&gt;200000),60000,(C1528*0.3))</f>
        <v>0</v>
      </c>
    </row>
    <row r="1529" spans="1:5" ht="15">
      <c r="A1529" s="28">
        <f>'Loan Amortization Schedule'!H1544</f>
        <v>0</v>
      </c>
      <c r="E1529" s="28">
        <f t="shared" si="24"/>
        <v>0</v>
      </c>
    </row>
    <row r="1530" spans="1:5" ht="15">
      <c r="A1530" s="28">
        <f>'Loan Amortization Schedule'!H1545</f>
        <v>0</v>
      </c>
      <c r="E1530" s="28">
        <f t="shared" si="24"/>
        <v>0</v>
      </c>
    </row>
    <row r="1531" spans="1:5" ht="15">
      <c r="A1531" s="28">
        <f>'Loan Amortization Schedule'!H1546</f>
        <v>0</v>
      </c>
      <c r="E1531" s="28">
        <f t="shared" si="24"/>
        <v>0</v>
      </c>
    </row>
    <row r="1532" spans="1:5" ht="15">
      <c r="A1532" s="28">
        <f>'Loan Amortization Schedule'!H1547</f>
        <v>0</v>
      </c>
      <c r="E1532" s="28">
        <f t="shared" si="24"/>
        <v>0</v>
      </c>
    </row>
    <row r="1533" spans="1:5" ht="15">
      <c r="A1533" s="28">
        <f>'Loan Amortization Schedule'!H1548</f>
        <v>0</v>
      </c>
      <c r="E1533" s="28">
        <f t="shared" si="24"/>
        <v>0</v>
      </c>
    </row>
    <row r="1534" spans="1:5" ht="15">
      <c r="A1534" s="28">
        <f>'Loan Amortization Schedule'!H1549</f>
        <v>0</v>
      </c>
      <c r="E1534" s="28">
        <f t="shared" si="24"/>
        <v>0</v>
      </c>
    </row>
    <row r="1535" spans="1:5" ht="15">
      <c r="A1535" s="28">
        <f>'Loan Amortization Schedule'!H1550</f>
        <v>0</v>
      </c>
      <c r="E1535" s="28">
        <f t="shared" si="24"/>
        <v>0</v>
      </c>
    </row>
    <row r="1536" spans="1:5" ht="15">
      <c r="A1536" s="28">
        <f>'Loan Amortization Schedule'!H1551</f>
        <v>0</v>
      </c>
      <c r="E1536" s="28">
        <f t="shared" si="24"/>
        <v>0</v>
      </c>
    </row>
    <row r="1537" spans="1:5" ht="15">
      <c r="A1537" s="28">
        <f>'Loan Amortization Schedule'!H1552</f>
        <v>0</v>
      </c>
      <c r="E1537" s="28">
        <f t="shared" si="24"/>
        <v>0</v>
      </c>
    </row>
    <row r="1538" spans="1:5" ht="15">
      <c r="A1538" s="28">
        <f>'Loan Amortization Schedule'!H1553</f>
        <v>0</v>
      </c>
      <c r="E1538" s="28">
        <f t="shared" si="24"/>
        <v>0</v>
      </c>
    </row>
    <row r="1539" spans="1:5" ht="15">
      <c r="A1539" s="28">
        <f>'Loan Amortization Schedule'!H1554</f>
        <v>0</v>
      </c>
      <c r="E1539" s="28">
        <f t="shared" si="24"/>
        <v>0</v>
      </c>
    </row>
    <row r="1540" spans="1:5" ht="15">
      <c r="A1540" s="28">
        <f>'Loan Amortization Schedule'!H1555</f>
        <v>0</v>
      </c>
      <c r="E1540" s="28">
        <f t="shared" si="24"/>
        <v>0</v>
      </c>
    </row>
    <row r="1541" spans="1:5" ht="15">
      <c r="A1541" s="28">
        <f>'Loan Amortization Schedule'!H1556</f>
        <v>0</v>
      </c>
      <c r="E1541" s="28">
        <f t="shared" si="24"/>
        <v>0</v>
      </c>
    </row>
    <row r="1542" spans="1:5" ht="15">
      <c r="A1542" s="28">
        <f>'Loan Amortization Schedule'!H1557</f>
        <v>0</v>
      </c>
      <c r="E1542" s="28">
        <f t="shared" si="24"/>
        <v>0</v>
      </c>
    </row>
    <row r="1543" spans="1:5" ht="15">
      <c r="A1543" s="28">
        <f>'Loan Amortization Schedule'!H1558</f>
        <v>0</v>
      </c>
      <c r="E1543" s="28">
        <f t="shared" si="24"/>
        <v>0</v>
      </c>
    </row>
    <row r="1544" spans="1:5" ht="15">
      <c r="A1544" s="28">
        <f>'Loan Amortization Schedule'!H1559</f>
        <v>0</v>
      </c>
      <c r="E1544" s="28">
        <f t="shared" si="24"/>
        <v>0</v>
      </c>
    </row>
    <row r="1545" spans="1:5" ht="15">
      <c r="A1545" s="28">
        <f>'Loan Amortization Schedule'!H1560</f>
        <v>0</v>
      </c>
      <c r="E1545" s="28">
        <f t="shared" si="24"/>
        <v>0</v>
      </c>
    </row>
    <row r="1546" spans="1:5" ht="15">
      <c r="A1546" s="28">
        <f>'Loan Amortization Schedule'!H1561</f>
        <v>0</v>
      </c>
      <c r="E1546" s="28">
        <f t="shared" si="24"/>
        <v>0</v>
      </c>
    </row>
    <row r="1547" spans="1:5" ht="15">
      <c r="A1547" s="28">
        <f>'Loan Amortization Schedule'!H1562</f>
        <v>0</v>
      </c>
      <c r="E1547" s="28">
        <f t="shared" si="24"/>
        <v>0</v>
      </c>
    </row>
    <row r="1548" spans="1:5" ht="15">
      <c r="A1548" s="28">
        <f>'Loan Amortization Schedule'!H1563</f>
        <v>0</v>
      </c>
      <c r="E1548" s="28">
        <f t="shared" si="24"/>
        <v>0</v>
      </c>
    </row>
    <row r="1549" spans="1:5" ht="15">
      <c r="A1549" s="28">
        <f>'Loan Amortization Schedule'!H1564</f>
        <v>0</v>
      </c>
      <c r="E1549" s="28">
        <f t="shared" si="24"/>
        <v>0</v>
      </c>
    </row>
    <row r="1550" spans="1:5" ht="15">
      <c r="A1550" s="28">
        <f>'Loan Amortization Schedule'!H1565</f>
        <v>0</v>
      </c>
      <c r="E1550" s="28">
        <f t="shared" si="24"/>
        <v>0</v>
      </c>
    </row>
    <row r="1551" spans="1:5" ht="15">
      <c r="A1551" s="28">
        <f>'Loan Amortization Schedule'!H1566</f>
        <v>0</v>
      </c>
      <c r="E1551" s="28">
        <f t="shared" si="24"/>
        <v>0</v>
      </c>
    </row>
    <row r="1552" spans="1:5" ht="15">
      <c r="A1552" s="28">
        <f>'Loan Amortization Schedule'!H1567</f>
        <v>0</v>
      </c>
      <c r="E1552" s="28">
        <f t="shared" si="24"/>
        <v>0</v>
      </c>
    </row>
    <row r="1553" spans="1:5" ht="15">
      <c r="A1553" s="28">
        <f>'Loan Amortization Schedule'!H1568</f>
        <v>0</v>
      </c>
      <c r="E1553" s="28">
        <f t="shared" si="24"/>
        <v>0</v>
      </c>
    </row>
    <row r="1554" spans="1:5" ht="15">
      <c r="A1554" s="28">
        <f>'Loan Amortization Schedule'!H1569</f>
        <v>0</v>
      </c>
      <c r="E1554" s="28">
        <f t="shared" si="24"/>
        <v>0</v>
      </c>
    </row>
    <row r="1555" spans="1:5" ht="15">
      <c r="A1555" s="28">
        <f>'Loan Amortization Schedule'!H1570</f>
        <v>0</v>
      </c>
      <c r="E1555" s="28">
        <f t="shared" si="24"/>
        <v>0</v>
      </c>
    </row>
    <row r="1556" spans="1:5" ht="15">
      <c r="A1556" s="28">
        <f>'Loan Amortization Schedule'!H1571</f>
        <v>0</v>
      </c>
      <c r="E1556" s="28">
        <f t="shared" si="24"/>
        <v>0</v>
      </c>
    </row>
    <row r="1557" spans="1:5" ht="15">
      <c r="A1557" s="28">
        <f>'Loan Amortization Schedule'!H1572</f>
        <v>0</v>
      </c>
      <c r="E1557" s="28">
        <f t="shared" si="24"/>
        <v>0</v>
      </c>
    </row>
    <row r="1558" spans="1:5" ht="15">
      <c r="A1558" s="28">
        <f>'Loan Amortization Schedule'!H1573</f>
        <v>0</v>
      </c>
      <c r="E1558" s="28">
        <f t="shared" si="24"/>
        <v>0</v>
      </c>
    </row>
    <row r="1559" spans="1:5" ht="15">
      <c r="A1559" s="28">
        <f>'Loan Amortization Schedule'!H1574</f>
        <v>0</v>
      </c>
      <c r="E1559" s="28">
        <f t="shared" si="24"/>
        <v>0</v>
      </c>
    </row>
    <row r="1560" spans="1:5" ht="15">
      <c r="A1560" s="28">
        <f>'Loan Amortization Schedule'!H1575</f>
        <v>0</v>
      </c>
      <c r="E1560" s="28">
        <f t="shared" si="24"/>
        <v>0</v>
      </c>
    </row>
    <row r="1561" spans="1:5" ht="15">
      <c r="A1561" s="28">
        <f>'Loan Amortization Schedule'!H1576</f>
        <v>0</v>
      </c>
      <c r="E1561" s="28">
        <f t="shared" si="24"/>
        <v>0</v>
      </c>
    </row>
    <row r="1562" spans="1:5" ht="15">
      <c r="A1562" s="28">
        <f>'Loan Amortization Schedule'!H1577</f>
        <v>0</v>
      </c>
      <c r="E1562" s="28">
        <f t="shared" si="24"/>
        <v>0</v>
      </c>
    </row>
    <row r="1563" spans="1:5" ht="15">
      <c r="A1563" s="28">
        <f>'Loan Amortization Schedule'!H1578</f>
        <v>0</v>
      </c>
      <c r="E1563" s="28">
        <f t="shared" si="24"/>
        <v>0</v>
      </c>
    </row>
    <row r="1564" spans="1:5" ht="15">
      <c r="A1564" s="28">
        <f>'Loan Amortization Schedule'!H1579</f>
        <v>0</v>
      </c>
      <c r="E1564" s="28">
        <f t="shared" si="24"/>
        <v>0</v>
      </c>
    </row>
    <row r="1565" spans="1:5" ht="15">
      <c r="A1565" s="28">
        <f>'Loan Amortization Schedule'!H1580</f>
        <v>0</v>
      </c>
      <c r="E1565" s="28">
        <f t="shared" si="24"/>
        <v>0</v>
      </c>
    </row>
    <row r="1566" spans="1:5" ht="15">
      <c r="A1566" s="28">
        <f>'Loan Amortization Schedule'!H1581</f>
        <v>0</v>
      </c>
      <c r="E1566" s="28">
        <f t="shared" si="24"/>
        <v>0</v>
      </c>
    </row>
    <row r="1567" spans="1:5" ht="15">
      <c r="A1567" s="28">
        <f>'Loan Amortization Schedule'!H1582</f>
        <v>0</v>
      </c>
      <c r="E1567" s="28">
        <f t="shared" si="24"/>
        <v>0</v>
      </c>
    </row>
    <row r="1568" spans="1:5" ht="15">
      <c r="A1568" s="28">
        <f>'Loan Amortization Schedule'!H1583</f>
        <v>0</v>
      </c>
      <c r="E1568" s="28">
        <f t="shared" si="24"/>
        <v>0</v>
      </c>
    </row>
    <row r="1569" spans="1:5" ht="15">
      <c r="A1569" s="28">
        <f>'Loan Amortization Schedule'!H1584</f>
        <v>0</v>
      </c>
      <c r="E1569" s="28">
        <f t="shared" si="24"/>
        <v>0</v>
      </c>
    </row>
    <row r="1570" spans="1:5" ht="15">
      <c r="A1570" s="28">
        <f>'Loan Amortization Schedule'!H1585</f>
        <v>0</v>
      </c>
      <c r="E1570" s="28">
        <f t="shared" si="24"/>
        <v>0</v>
      </c>
    </row>
    <row r="1571" spans="1:5" ht="15">
      <c r="A1571" s="28">
        <f>'Loan Amortization Schedule'!H1586</f>
        <v>0</v>
      </c>
      <c r="E1571" s="28">
        <f t="shared" si="24"/>
        <v>0</v>
      </c>
    </row>
    <row r="1572" spans="1:5" ht="15">
      <c r="A1572" s="28">
        <f>'Loan Amortization Schedule'!H1587</f>
        <v>0</v>
      </c>
      <c r="E1572" s="28">
        <f t="shared" si="24"/>
        <v>0</v>
      </c>
    </row>
    <row r="1573" spans="1:5" ht="15">
      <c r="A1573" s="28">
        <f>'Loan Amortization Schedule'!H1588</f>
        <v>0</v>
      </c>
      <c r="E1573" s="28">
        <f t="shared" si="24"/>
        <v>0</v>
      </c>
    </row>
    <row r="1574" spans="1:5" ht="15">
      <c r="A1574" s="28">
        <f>'Loan Amortization Schedule'!H1589</f>
        <v>0</v>
      </c>
      <c r="E1574" s="28">
        <f t="shared" si="24"/>
        <v>0</v>
      </c>
    </row>
    <row r="1575" spans="1:5" ht="15">
      <c r="A1575" s="28">
        <f>'Loan Amortization Schedule'!H1590</f>
        <v>0</v>
      </c>
      <c r="E1575" s="28">
        <f t="shared" si="24"/>
        <v>0</v>
      </c>
    </row>
    <row r="1576" spans="1:5" ht="15">
      <c r="A1576" s="28">
        <f>'Loan Amortization Schedule'!H1591</f>
        <v>0</v>
      </c>
      <c r="E1576" s="28">
        <f t="shared" si="24"/>
        <v>0</v>
      </c>
    </row>
    <row r="1577" spans="1:5" ht="15">
      <c r="A1577" s="28">
        <f>'Loan Amortization Schedule'!H1592</f>
        <v>0</v>
      </c>
      <c r="E1577" s="28">
        <f t="shared" si="24"/>
        <v>0</v>
      </c>
    </row>
    <row r="1578" spans="1:5" ht="15">
      <c r="A1578" s="28">
        <f>'Loan Amortization Schedule'!H1593</f>
        <v>0</v>
      </c>
      <c r="E1578" s="28">
        <f t="shared" si="24"/>
        <v>0</v>
      </c>
    </row>
    <row r="1579" spans="1:5" ht="15">
      <c r="A1579" s="28">
        <f>'Loan Amortization Schedule'!H1594</f>
        <v>0</v>
      </c>
      <c r="E1579" s="28">
        <f t="shared" si="24"/>
        <v>0</v>
      </c>
    </row>
    <row r="1580" spans="1:5" ht="15">
      <c r="A1580" s="28">
        <f>'Loan Amortization Schedule'!H1595</f>
        <v>0</v>
      </c>
      <c r="E1580" s="28">
        <f t="shared" si="24"/>
        <v>0</v>
      </c>
    </row>
    <row r="1581" spans="1:5" ht="15">
      <c r="A1581" s="28">
        <f>'Loan Amortization Schedule'!H1596</f>
        <v>0</v>
      </c>
      <c r="E1581" s="28">
        <f t="shared" si="24"/>
        <v>0</v>
      </c>
    </row>
    <row r="1582" spans="1:5" ht="15">
      <c r="A1582" s="28">
        <f>'Loan Amortization Schedule'!H1597</f>
        <v>0</v>
      </c>
      <c r="E1582" s="28">
        <f t="shared" si="24"/>
        <v>0</v>
      </c>
    </row>
    <row r="1583" spans="1:5" ht="15">
      <c r="A1583" s="28">
        <f>'Loan Amortization Schedule'!H1598</f>
        <v>0</v>
      </c>
      <c r="E1583" s="28">
        <f t="shared" si="24"/>
        <v>0</v>
      </c>
    </row>
    <row r="1584" spans="1:5" ht="15">
      <c r="A1584" s="28">
        <f>'Loan Amortization Schedule'!H1599</f>
        <v>0</v>
      </c>
      <c r="E1584" s="28">
        <f t="shared" si="24"/>
        <v>0</v>
      </c>
    </row>
    <row r="1585" spans="1:5" ht="15">
      <c r="A1585" s="28">
        <f>'Loan Amortization Schedule'!H1600</f>
        <v>0</v>
      </c>
      <c r="E1585" s="28">
        <f t="shared" si="24"/>
        <v>0</v>
      </c>
    </row>
    <row r="1586" spans="1:5" ht="15">
      <c r="A1586" s="28">
        <f>'Loan Amortization Schedule'!H1601</f>
        <v>0</v>
      </c>
      <c r="E1586" s="28">
        <f t="shared" si="24"/>
        <v>0</v>
      </c>
    </row>
    <row r="1587" spans="1:5" ht="15">
      <c r="A1587" s="28">
        <f>'Loan Amortization Schedule'!H1602</f>
        <v>0</v>
      </c>
      <c r="E1587" s="28">
        <f t="shared" si="24"/>
        <v>0</v>
      </c>
    </row>
    <row r="1588" spans="1:5" ht="15">
      <c r="A1588" s="28">
        <f>'Loan Amortization Schedule'!H1603</f>
        <v>0</v>
      </c>
      <c r="E1588" s="28">
        <f t="shared" si="24"/>
        <v>0</v>
      </c>
    </row>
    <row r="1589" spans="1:5" ht="15">
      <c r="A1589" s="28">
        <f>'Loan Amortization Schedule'!H1604</f>
        <v>0</v>
      </c>
      <c r="E1589" s="28">
        <f t="shared" si="24"/>
        <v>0</v>
      </c>
    </row>
    <row r="1590" spans="1:5" ht="15">
      <c r="A1590" s="28">
        <f>'Loan Amortization Schedule'!H1605</f>
        <v>0</v>
      </c>
      <c r="E1590" s="28">
        <f t="shared" si="24"/>
        <v>0</v>
      </c>
    </row>
    <row r="1591" spans="1:5" ht="15">
      <c r="A1591" s="28">
        <f>'Loan Amortization Schedule'!H1606</f>
        <v>0</v>
      </c>
      <c r="E1591" s="28">
        <f t="shared" si="24"/>
        <v>0</v>
      </c>
    </row>
    <row r="1592" spans="1:5" ht="15">
      <c r="A1592" s="28">
        <f>'Loan Amortization Schedule'!H1607</f>
        <v>0</v>
      </c>
      <c r="E1592" s="28">
        <f aca="true" t="shared" si="25" ref="E1592:E1655">IF((C1592&gt;200000),60000,(C1592*0.3))</f>
        <v>0</v>
      </c>
    </row>
    <row r="1593" spans="1:5" ht="15">
      <c r="A1593" s="28">
        <f>'Loan Amortization Schedule'!H1608</f>
        <v>0</v>
      </c>
      <c r="E1593" s="28">
        <f t="shared" si="25"/>
        <v>0</v>
      </c>
    </row>
    <row r="1594" spans="1:5" ht="15">
      <c r="A1594" s="28">
        <f>'Loan Amortization Schedule'!H1609</f>
        <v>0</v>
      </c>
      <c r="E1594" s="28">
        <f t="shared" si="25"/>
        <v>0</v>
      </c>
    </row>
    <row r="1595" spans="1:5" ht="15">
      <c r="A1595" s="28">
        <f>'Loan Amortization Schedule'!H1610</f>
        <v>0</v>
      </c>
      <c r="E1595" s="28">
        <f t="shared" si="25"/>
        <v>0</v>
      </c>
    </row>
    <row r="1596" spans="1:5" ht="15">
      <c r="A1596" s="28">
        <f>'Loan Amortization Schedule'!H1611</f>
        <v>0</v>
      </c>
      <c r="E1596" s="28">
        <f t="shared" si="25"/>
        <v>0</v>
      </c>
    </row>
    <row r="1597" spans="1:5" ht="15">
      <c r="A1597" s="28">
        <f>'Loan Amortization Schedule'!H1612</f>
        <v>0</v>
      </c>
      <c r="E1597" s="28">
        <f t="shared" si="25"/>
        <v>0</v>
      </c>
    </row>
    <row r="1598" spans="1:5" ht="15">
      <c r="A1598" s="28">
        <f>'Loan Amortization Schedule'!H1613</f>
        <v>0</v>
      </c>
      <c r="E1598" s="28">
        <f t="shared" si="25"/>
        <v>0</v>
      </c>
    </row>
    <row r="1599" spans="1:5" ht="15">
      <c r="A1599" s="28">
        <f>'Loan Amortization Schedule'!H1614</f>
        <v>0</v>
      </c>
      <c r="E1599" s="28">
        <f t="shared" si="25"/>
        <v>0</v>
      </c>
    </row>
    <row r="1600" spans="1:5" ht="15">
      <c r="A1600" s="28">
        <f>'Loan Amortization Schedule'!H1615</f>
        <v>0</v>
      </c>
      <c r="E1600" s="28">
        <f t="shared" si="25"/>
        <v>0</v>
      </c>
    </row>
    <row r="1601" spans="1:5" ht="15">
      <c r="A1601" s="28">
        <f>'Loan Amortization Schedule'!H1616</f>
        <v>0</v>
      </c>
      <c r="E1601" s="28">
        <f t="shared" si="25"/>
        <v>0</v>
      </c>
    </row>
    <row r="1602" spans="1:5" ht="15">
      <c r="A1602" s="28">
        <f>'Loan Amortization Schedule'!H1617</f>
        <v>0</v>
      </c>
      <c r="E1602" s="28">
        <f t="shared" si="25"/>
        <v>0</v>
      </c>
    </row>
    <row r="1603" spans="1:5" ht="15">
      <c r="A1603" s="28">
        <f>'Loan Amortization Schedule'!H1618</f>
        <v>0</v>
      </c>
      <c r="E1603" s="28">
        <f t="shared" si="25"/>
        <v>0</v>
      </c>
    </row>
    <row r="1604" spans="1:5" ht="15">
      <c r="A1604" s="28">
        <f>'Loan Amortization Schedule'!H1619</f>
        <v>0</v>
      </c>
      <c r="E1604" s="28">
        <f t="shared" si="25"/>
        <v>0</v>
      </c>
    </row>
    <row r="1605" spans="1:5" ht="15">
      <c r="A1605" s="28">
        <f>'Loan Amortization Schedule'!H1620</f>
        <v>0</v>
      </c>
      <c r="E1605" s="28">
        <f t="shared" si="25"/>
        <v>0</v>
      </c>
    </row>
    <row r="1606" spans="1:5" ht="15">
      <c r="A1606" s="28">
        <f>'Loan Amortization Schedule'!H1621</f>
        <v>0</v>
      </c>
      <c r="E1606" s="28">
        <f t="shared" si="25"/>
        <v>0</v>
      </c>
    </row>
    <row r="1607" spans="1:5" ht="15">
      <c r="A1607" s="28">
        <f>'Loan Amortization Schedule'!H1622</f>
        <v>0</v>
      </c>
      <c r="E1607" s="28">
        <f t="shared" si="25"/>
        <v>0</v>
      </c>
    </row>
    <row r="1608" spans="1:5" ht="15">
      <c r="A1608" s="28">
        <f>'Loan Amortization Schedule'!H1623</f>
        <v>0</v>
      </c>
      <c r="E1608" s="28">
        <f t="shared" si="25"/>
        <v>0</v>
      </c>
    </row>
    <row r="1609" spans="1:5" ht="15">
      <c r="A1609" s="28">
        <f>'Loan Amortization Schedule'!H1624</f>
        <v>0</v>
      </c>
      <c r="E1609" s="28">
        <f t="shared" si="25"/>
        <v>0</v>
      </c>
    </row>
    <row r="1610" spans="1:5" ht="15">
      <c r="A1610" s="28">
        <f>'Loan Amortization Schedule'!H1625</f>
        <v>0</v>
      </c>
      <c r="E1610" s="28">
        <f t="shared" si="25"/>
        <v>0</v>
      </c>
    </row>
    <row r="1611" spans="1:5" ht="15">
      <c r="A1611" s="28">
        <f>'Loan Amortization Schedule'!H1626</f>
        <v>0</v>
      </c>
      <c r="E1611" s="28">
        <f t="shared" si="25"/>
        <v>0</v>
      </c>
    </row>
    <row r="1612" spans="1:5" ht="15">
      <c r="A1612" s="28">
        <f>'Loan Amortization Schedule'!H1627</f>
        <v>0</v>
      </c>
      <c r="E1612" s="28">
        <f t="shared" si="25"/>
        <v>0</v>
      </c>
    </row>
    <row r="1613" spans="1:5" ht="15">
      <c r="A1613" s="28">
        <f>'Loan Amortization Schedule'!H1628</f>
        <v>0</v>
      </c>
      <c r="E1613" s="28">
        <f t="shared" si="25"/>
        <v>0</v>
      </c>
    </row>
    <row r="1614" spans="1:5" ht="15">
      <c r="A1614" s="28">
        <f>'Loan Amortization Schedule'!H1629</f>
        <v>0</v>
      </c>
      <c r="E1614" s="28">
        <f t="shared" si="25"/>
        <v>0</v>
      </c>
    </row>
    <row r="1615" spans="1:5" ht="15">
      <c r="A1615" s="28">
        <f>'Loan Amortization Schedule'!H1630</f>
        <v>0</v>
      </c>
      <c r="E1615" s="28">
        <f t="shared" si="25"/>
        <v>0</v>
      </c>
    </row>
    <row r="1616" spans="1:5" ht="15">
      <c r="A1616" s="28">
        <f>'Loan Amortization Schedule'!H1631</f>
        <v>0</v>
      </c>
      <c r="E1616" s="28">
        <f t="shared" si="25"/>
        <v>0</v>
      </c>
    </row>
    <row r="1617" spans="1:5" ht="15">
      <c r="A1617" s="28">
        <f>'Loan Amortization Schedule'!H1632</f>
        <v>0</v>
      </c>
      <c r="E1617" s="28">
        <f t="shared" si="25"/>
        <v>0</v>
      </c>
    </row>
    <row r="1618" spans="1:5" ht="15">
      <c r="A1618" s="28">
        <f>'Loan Amortization Schedule'!H1633</f>
        <v>0</v>
      </c>
      <c r="E1618" s="28">
        <f t="shared" si="25"/>
        <v>0</v>
      </c>
    </row>
    <row r="1619" spans="1:5" ht="15">
      <c r="A1619" s="28">
        <f>'Loan Amortization Schedule'!H1634</f>
        <v>0</v>
      </c>
      <c r="E1619" s="28">
        <f t="shared" si="25"/>
        <v>0</v>
      </c>
    </row>
    <row r="1620" spans="1:5" ht="15">
      <c r="A1620" s="28">
        <f>'Loan Amortization Schedule'!H1635</f>
        <v>0</v>
      </c>
      <c r="E1620" s="28">
        <f t="shared" si="25"/>
        <v>0</v>
      </c>
    </row>
    <row r="1621" spans="1:5" ht="15">
      <c r="A1621" s="28">
        <f>'Loan Amortization Schedule'!H1636</f>
        <v>0</v>
      </c>
      <c r="E1621" s="28">
        <f t="shared" si="25"/>
        <v>0</v>
      </c>
    </row>
    <row r="1622" spans="1:5" ht="15">
      <c r="A1622" s="28">
        <f>'Loan Amortization Schedule'!H1637</f>
        <v>0</v>
      </c>
      <c r="E1622" s="28">
        <f t="shared" si="25"/>
        <v>0</v>
      </c>
    </row>
    <row r="1623" spans="1:5" ht="15">
      <c r="A1623" s="28">
        <f>'Loan Amortization Schedule'!H1638</f>
        <v>0</v>
      </c>
      <c r="E1623" s="28">
        <f t="shared" si="25"/>
        <v>0</v>
      </c>
    </row>
    <row r="1624" spans="1:5" ht="15">
      <c r="A1624" s="28">
        <f>'Loan Amortization Schedule'!H1639</f>
        <v>0</v>
      </c>
      <c r="E1624" s="28">
        <f t="shared" si="25"/>
        <v>0</v>
      </c>
    </row>
    <row r="1625" spans="1:5" ht="15">
      <c r="A1625" s="28">
        <f>'Loan Amortization Schedule'!H1640</f>
        <v>0</v>
      </c>
      <c r="E1625" s="28">
        <f t="shared" si="25"/>
        <v>0</v>
      </c>
    </row>
    <row r="1626" spans="1:5" ht="15">
      <c r="A1626" s="28">
        <f>'Loan Amortization Schedule'!H1641</f>
        <v>0</v>
      </c>
      <c r="E1626" s="28">
        <f t="shared" si="25"/>
        <v>0</v>
      </c>
    </row>
    <row r="1627" spans="1:5" ht="15">
      <c r="A1627" s="28">
        <f>'Loan Amortization Schedule'!H1642</f>
        <v>0</v>
      </c>
      <c r="E1627" s="28">
        <f t="shared" si="25"/>
        <v>0</v>
      </c>
    </row>
    <row r="1628" spans="1:5" ht="15">
      <c r="A1628" s="28">
        <f>'Loan Amortization Schedule'!H1643</f>
        <v>0</v>
      </c>
      <c r="E1628" s="28">
        <f t="shared" si="25"/>
        <v>0</v>
      </c>
    </row>
    <row r="1629" spans="1:5" ht="15">
      <c r="A1629" s="28">
        <f>'Loan Amortization Schedule'!H1644</f>
        <v>0</v>
      </c>
      <c r="E1629" s="28">
        <f t="shared" si="25"/>
        <v>0</v>
      </c>
    </row>
    <row r="1630" spans="1:5" ht="15">
      <c r="A1630" s="28">
        <f>'Loan Amortization Schedule'!H1645</f>
        <v>0</v>
      </c>
      <c r="E1630" s="28">
        <f t="shared" si="25"/>
        <v>0</v>
      </c>
    </row>
    <row r="1631" spans="1:5" ht="15">
      <c r="A1631" s="28">
        <f>'Loan Amortization Schedule'!H1646</f>
        <v>0</v>
      </c>
      <c r="E1631" s="28">
        <f t="shared" si="25"/>
        <v>0</v>
      </c>
    </row>
    <row r="1632" spans="1:5" ht="15">
      <c r="A1632" s="28">
        <f>'Loan Amortization Schedule'!H1647</f>
        <v>0</v>
      </c>
      <c r="E1632" s="28">
        <f t="shared" si="25"/>
        <v>0</v>
      </c>
    </row>
    <row r="1633" spans="1:5" ht="15">
      <c r="A1633" s="28">
        <f>'Loan Amortization Schedule'!H1648</f>
        <v>0</v>
      </c>
      <c r="E1633" s="28">
        <f t="shared" si="25"/>
        <v>0</v>
      </c>
    </row>
    <row r="1634" spans="1:5" ht="15">
      <c r="A1634" s="28">
        <f>'Loan Amortization Schedule'!H1649</f>
        <v>0</v>
      </c>
      <c r="E1634" s="28">
        <f t="shared" si="25"/>
        <v>0</v>
      </c>
    </row>
    <row r="1635" spans="1:5" ht="15">
      <c r="A1635" s="28">
        <f>'Loan Amortization Schedule'!H1650</f>
        <v>0</v>
      </c>
      <c r="E1635" s="28">
        <f t="shared" si="25"/>
        <v>0</v>
      </c>
    </row>
    <row r="1636" spans="1:5" ht="15">
      <c r="A1636" s="28">
        <f>'Loan Amortization Schedule'!H1651</f>
        <v>0</v>
      </c>
      <c r="E1636" s="28">
        <f t="shared" si="25"/>
        <v>0</v>
      </c>
    </row>
    <row r="1637" spans="1:5" ht="15">
      <c r="A1637" s="28">
        <f>'Loan Amortization Schedule'!H1652</f>
        <v>0</v>
      </c>
      <c r="E1637" s="28">
        <f t="shared" si="25"/>
        <v>0</v>
      </c>
    </row>
    <row r="1638" spans="1:5" ht="15">
      <c r="A1638" s="28">
        <f>'Loan Amortization Schedule'!H1653</f>
        <v>0</v>
      </c>
      <c r="E1638" s="28">
        <f t="shared" si="25"/>
        <v>0</v>
      </c>
    </row>
    <row r="1639" spans="1:5" ht="15">
      <c r="A1639" s="28">
        <f>'Loan Amortization Schedule'!H1654</f>
        <v>0</v>
      </c>
      <c r="E1639" s="28">
        <f t="shared" si="25"/>
        <v>0</v>
      </c>
    </row>
    <row r="1640" spans="1:5" ht="15">
      <c r="A1640" s="28">
        <f>'Loan Amortization Schedule'!H1655</f>
        <v>0</v>
      </c>
      <c r="E1640" s="28">
        <f t="shared" si="25"/>
        <v>0</v>
      </c>
    </row>
    <row r="1641" spans="1:5" ht="15">
      <c r="A1641" s="28">
        <f>'Loan Amortization Schedule'!H1656</f>
        <v>0</v>
      </c>
      <c r="E1641" s="28">
        <f t="shared" si="25"/>
        <v>0</v>
      </c>
    </row>
    <row r="1642" spans="1:5" ht="15">
      <c r="A1642" s="28">
        <f>'Loan Amortization Schedule'!H1657</f>
        <v>0</v>
      </c>
      <c r="E1642" s="28">
        <f t="shared" si="25"/>
        <v>0</v>
      </c>
    </row>
    <row r="1643" spans="1:5" ht="15">
      <c r="A1643" s="28">
        <f>'Loan Amortization Schedule'!H1658</f>
        <v>0</v>
      </c>
      <c r="E1643" s="28">
        <f t="shared" si="25"/>
        <v>0</v>
      </c>
    </row>
    <row r="1644" spans="1:5" ht="15">
      <c r="A1644" s="28">
        <f>'Loan Amortization Schedule'!H1659</f>
        <v>0</v>
      </c>
      <c r="E1644" s="28">
        <f t="shared" si="25"/>
        <v>0</v>
      </c>
    </row>
    <row r="1645" spans="1:5" ht="15">
      <c r="A1645" s="28">
        <f>'Loan Amortization Schedule'!H1660</f>
        <v>0</v>
      </c>
      <c r="E1645" s="28">
        <f t="shared" si="25"/>
        <v>0</v>
      </c>
    </row>
    <row r="1646" spans="1:5" ht="15">
      <c r="A1646" s="28">
        <f>'Loan Amortization Schedule'!H1661</f>
        <v>0</v>
      </c>
      <c r="E1646" s="28">
        <f t="shared" si="25"/>
        <v>0</v>
      </c>
    </row>
    <row r="1647" spans="1:5" ht="15">
      <c r="A1647" s="28">
        <f>'Loan Amortization Schedule'!H1662</f>
        <v>0</v>
      </c>
      <c r="E1647" s="28">
        <f t="shared" si="25"/>
        <v>0</v>
      </c>
    </row>
    <row r="1648" spans="1:5" ht="15">
      <c r="A1648" s="28">
        <f>'Loan Amortization Schedule'!H1663</f>
        <v>0</v>
      </c>
      <c r="E1648" s="28">
        <f t="shared" si="25"/>
        <v>0</v>
      </c>
    </row>
    <row r="1649" spans="1:5" ht="15">
      <c r="A1649" s="28">
        <f>'Loan Amortization Schedule'!H1664</f>
        <v>0</v>
      </c>
      <c r="E1649" s="28">
        <f t="shared" si="25"/>
        <v>0</v>
      </c>
    </row>
    <row r="1650" spans="1:5" ht="15">
      <c r="A1650" s="28">
        <f>'Loan Amortization Schedule'!H1665</f>
        <v>0</v>
      </c>
      <c r="E1650" s="28">
        <f t="shared" si="25"/>
        <v>0</v>
      </c>
    </row>
    <row r="1651" spans="1:5" ht="15">
      <c r="A1651" s="28">
        <f>'Loan Amortization Schedule'!H1666</f>
        <v>0</v>
      </c>
      <c r="E1651" s="28">
        <f t="shared" si="25"/>
        <v>0</v>
      </c>
    </row>
    <row r="1652" spans="1:5" ht="15">
      <c r="A1652" s="28">
        <f>'Loan Amortization Schedule'!H1667</f>
        <v>0</v>
      </c>
      <c r="E1652" s="28">
        <f t="shared" si="25"/>
        <v>0</v>
      </c>
    </row>
    <row r="1653" spans="1:5" ht="15">
      <c r="A1653" s="28">
        <f>'Loan Amortization Schedule'!H1668</f>
        <v>0</v>
      </c>
      <c r="E1653" s="28">
        <f t="shared" si="25"/>
        <v>0</v>
      </c>
    </row>
    <row r="1654" spans="1:5" ht="15">
      <c r="A1654" s="28">
        <f>'Loan Amortization Schedule'!H1669</f>
        <v>0</v>
      </c>
      <c r="E1654" s="28">
        <f t="shared" si="25"/>
        <v>0</v>
      </c>
    </row>
    <row r="1655" spans="1:5" ht="15">
      <c r="A1655" s="28">
        <f>'Loan Amortization Schedule'!H1670</f>
        <v>0</v>
      </c>
      <c r="E1655" s="28">
        <f t="shared" si="25"/>
        <v>0</v>
      </c>
    </row>
    <row r="1656" spans="1:5" ht="15">
      <c r="A1656" s="28">
        <f>'Loan Amortization Schedule'!H1671</f>
        <v>0</v>
      </c>
      <c r="E1656" s="28">
        <f aca="true" t="shared" si="26" ref="E1656:E1719">IF((C1656&gt;200000),60000,(C1656*0.3))</f>
        <v>0</v>
      </c>
    </row>
    <row r="1657" spans="1:5" ht="15">
      <c r="A1657" s="28">
        <f>'Loan Amortization Schedule'!H1672</f>
        <v>0</v>
      </c>
      <c r="E1657" s="28">
        <f t="shared" si="26"/>
        <v>0</v>
      </c>
    </row>
    <row r="1658" spans="1:5" ht="15">
      <c r="A1658" s="28">
        <f>'Loan Amortization Schedule'!H1673</f>
        <v>0</v>
      </c>
      <c r="E1658" s="28">
        <f t="shared" si="26"/>
        <v>0</v>
      </c>
    </row>
    <row r="1659" spans="1:5" ht="15">
      <c r="A1659" s="28">
        <f>'Loan Amortization Schedule'!H1674</f>
        <v>0</v>
      </c>
      <c r="E1659" s="28">
        <f t="shared" si="26"/>
        <v>0</v>
      </c>
    </row>
    <row r="1660" spans="1:5" ht="15">
      <c r="A1660" s="28">
        <f>'Loan Amortization Schedule'!H1675</f>
        <v>0</v>
      </c>
      <c r="E1660" s="28">
        <f t="shared" si="26"/>
        <v>0</v>
      </c>
    </row>
    <row r="1661" spans="1:5" ht="15">
      <c r="A1661" s="28">
        <f>'Loan Amortization Schedule'!H1676</f>
        <v>0</v>
      </c>
      <c r="E1661" s="28">
        <f t="shared" si="26"/>
        <v>0</v>
      </c>
    </row>
    <row r="1662" spans="1:5" ht="15">
      <c r="A1662" s="28">
        <f>'Loan Amortization Schedule'!H1677</f>
        <v>0</v>
      </c>
      <c r="E1662" s="28">
        <f t="shared" si="26"/>
        <v>0</v>
      </c>
    </row>
    <row r="1663" spans="1:5" ht="15">
      <c r="A1663" s="28">
        <f>'Loan Amortization Schedule'!H1678</f>
        <v>0</v>
      </c>
      <c r="E1663" s="28">
        <f t="shared" si="26"/>
        <v>0</v>
      </c>
    </row>
    <row r="1664" spans="1:5" ht="15">
      <c r="A1664" s="28">
        <f>'Loan Amortization Schedule'!H1679</f>
        <v>0</v>
      </c>
      <c r="E1664" s="28">
        <f t="shared" si="26"/>
        <v>0</v>
      </c>
    </row>
    <row r="1665" spans="1:5" ht="15">
      <c r="A1665" s="28">
        <f>'Loan Amortization Schedule'!H1680</f>
        <v>0</v>
      </c>
      <c r="E1665" s="28">
        <f t="shared" si="26"/>
        <v>0</v>
      </c>
    </row>
    <row r="1666" spans="1:5" ht="15">
      <c r="A1666" s="28">
        <f>'Loan Amortization Schedule'!H1681</f>
        <v>0</v>
      </c>
      <c r="E1666" s="28">
        <f t="shared" si="26"/>
        <v>0</v>
      </c>
    </row>
    <row r="1667" spans="1:5" ht="15">
      <c r="A1667" s="28">
        <f>'Loan Amortization Schedule'!H1682</f>
        <v>0</v>
      </c>
      <c r="E1667" s="28">
        <f t="shared" si="26"/>
        <v>0</v>
      </c>
    </row>
    <row r="1668" spans="1:5" ht="15">
      <c r="A1668" s="28">
        <f>'Loan Amortization Schedule'!H1683</f>
        <v>0</v>
      </c>
      <c r="E1668" s="28">
        <f t="shared" si="26"/>
        <v>0</v>
      </c>
    </row>
    <row r="1669" spans="1:5" ht="15">
      <c r="A1669" s="28">
        <f>'Loan Amortization Schedule'!H1684</f>
        <v>0</v>
      </c>
      <c r="E1669" s="28">
        <f t="shared" si="26"/>
        <v>0</v>
      </c>
    </row>
    <row r="1670" spans="1:5" ht="15">
      <c r="A1670" s="28">
        <f>'Loan Amortization Schedule'!H1685</f>
        <v>0</v>
      </c>
      <c r="E1670" s="28">
        <f t="shared" si="26"/>
        <v>0</v>
      </c>
    </row>
    <row r="1671" spans="1:5" ht="15">
      <c r="A1671" s="28">
        <f>'Loan Amortization Schedule'!H1686</f>
        <v>0</v>
      </c>
      <c r="E1671" s="28">
        <f t="shared" si="26"/>
        <v>0</v>
      </c>
    </row>
    <row r="1672" spans="1:5" ht="15">
      <c r="A1672" s="28">
        <f>'Loan Amortization Schedule'!H1687</f>
        <v>0</v>
      </c>
      <c r="E1672" s="28">
        <f t="shared" si="26"/>
        <v>0</v>
      </c>
    </row>
    <row r="1673" spans="1:5" ht="15">
      <c r="A1673" s="28">
        <f>'Loan Amortization Schedule'!H1688</f>
        <v>0</v>
      </c>
      <c r="E1673" s="28">
        <f t="shared" si="26"/>
        <v>0</v>
      </c>
    </row>
    <row r="1674" spans="1:5" ht="15">
      <c r="A1674" s="28">
        <f>'Loan Amortization Schedule'!H1689</f>
        <v>0</v>
      </c>
      <c r="E1674" s="28">
        <f t="shared" si="26"/>
        <v>0</v>
      </c>
    </row>
    <row r="1675" spans="1:5" ht="15">
      <c r="A1675" s="28">
        <f>'Loan Amortization Schedule'!H1690</f>
        <v>0</v>
      </c>
      <c r="E1675" s="28">
        <f t="shared" si="26"/>
        <v>0</v>
      </c>
    </row>
    <row r="1676" spans="1:5" ht="15">
      <c r="A1676" s="28">
        <f>'Loan Amortization Schedule'!H1691</f>
        <v>0</v>
      </c>
      <c r="E1676" s="28">
        <f t="shared" si="26"/>
        <v>0</v>
      </c>
    </row>
    <row r="1677" spans="1:5" ht="15">
      <c r="A1677" s="28">
        <f>'Loan Amortization Schedule'!H1692</f>
        <v>0</v>
      </c>
      <c r="E1677" s="28">
        <f t="shared" si="26"/>
        <v>0</v>
      </c>
    </row>
    <row r="1678" spans="1:5" ht="15">
      <c r="A1678" s="28">
        <f>'Loan Amortization Schedule'!H1693</f>
        <v>0</v>
      </c>
      <c r="E1678" s="28">
        <f t="shared" si="26"/>
        <v>0</v>
      </c>
    </row>
    <row r="1679" spans="1:5" ht="15">
      <c r="A1679" s="28">
        <f>'Loan Amortization Schedule'!H1694</f>
        <v>0</v>
      </c>
      <c r="E1679" s="28">
        <f t="shared" si="26"/>
        <v>0</v>
      </c>
    </row>
    <row r="1680" spans="1:5" ht="15">
      <c r="A1680" s="28">
        <f>'Loan Amortization Schedule'!H1695</f>
        <v>0</v>
      </c>
      <c r="E1680" s="28">
        <f t="shared" si="26"/>
        <v>0</v>
      </c>
    </row>
    <row r="1681" spans="1:5" ht="15">
      <c r="A1681" s="28">
        <f>'Loan Amortization Schedule'!H1696</f>
        <v>0</v>
      </c>
      <c r="E1681" s="28">
        <f t="shared" si="26"/>
        <v>0</v>
      </c>
    </row>
    <row r="1682" spans="1:5" ht="15">
      <c r="A1682" s="28">
        <f>'Loan Amortization Schedule'!H1697</f>
        <v>0</v>
      </c>
      <c r="E1682" s="28">
        <f t="shared" si="26"/>
        <v>0</v>
      </c>
    </row>
    <row r="1683" spans="1:5" ht="15">
      <c r="A1683" s="28">
        <f>'Loan Amortization Schedule'!H1698</f>
        <v>0</v>
      </c>
      <c r="E1683" s="28">
        <f t="shared" si="26"/>
        <v>0</v>
      </c>
    </row>
    <row r="1684" spans="1:5" ht="15">
      <c r="A1684" s="28">
        <f>'Loan Amortization Schedule'!H1699</f>
        <v>0</v>
      </c>
      <c r="E1684" s="28">
        <f t="shared" si="26"/>
        <v>0</v>
      </c>
    </row>
    <row r="1685" spans="1:5" ht="15">
      <c r="A1685" s="28">
        <f>'Loan Amortization Schedule'!H1700</f>
        <v>0</v>
      </c>
      <c r="E1685" s="28">
        <f t="shared" si="26"/>
        <v>0</v>
      </c>
    </row>
    <row r="1686" spans="1:5" ht="15">
      <c r="A1686" s="28">
        <f>'Loan Amortization Schedule'!H1701</f>
        <v>0</v>
      </c>
      <c r="E1686" s="28">
        <f t="shared" si="26"/>
        <v>0</v>
      </c>
    </row>
    <row r="1687" spans="1:5" ht="15">
      <c r="A1687" s="28">
        <f>'Loan Amortization Schedule'!H1702</f>
        <v>0</v>
      </c>
      <c r="E1687" s="28">
        <f t="shared" si="26"/>
        <v>0</v>
      </c>
    </row>
    <row r="1688" spans="1:5" ht="15">
      <c r="A1688" s="28">
        <f>'Loan Amortization Schedule'!H1703</f>
        <v>0</v>
      </c>
      <c r="E1688" s="28">
        <f t="shared" si="26"/>
        <v>0</v>
      </c>
    </row>
    <row r="1689" spans="1:5" ht="15">
      <c r="A1689" s="28">
        <f>'Loan Amortization Schedule'!H1704</f>
        <v>0</v>
      </c>
      <c r="E1689" s="28">
        <f t="shared" si="26"/>
        <v>0</v>
      </c>
    </row>
    <row r="1690" spans="1:5" ht="15">
      <c r="A1690" s="28">
        <f>'Loan Amortization Schedule'!H1705</f>
        <v>0</v>
      </c>
      <c r="E1690" s="28">
        <f t="shared" si="26"/>
        <v>0</v>
      </c>
    </row>
    <row r="1691" spans="1:5" ht="15">
      <c r="A1691" s="28">
        <f>'Loan Amortization Schedule'!H1706</f>
        <v>0</v>
      </c>
      <c r="E1691" s="28">
        <f t="shared" si="26"/>
        <v>0</v>
      </c>
    </row>
    <row r="1692" spans="1:5" ht="15">
      <c r="A1692" s="28">
        <f>'Loan Amortization Schedule'!H1707</f>
        <v>0</v>
      </c>
      <c r="E1692" s="28">
        <f t="shared" si="26"/>
        <v>0</v>
      </c>
    </row>
    <row r="1693" spans="1:5" ht="15">
      <c r="A1693" s="28">
        <f>'Loan Amortization Schedule'!H1708</f>
        <v>0</v>
      </c>
      <c r="E1693" s="28">
        <f t="shared" si="26"/>
        <v>0</v>
      </c>
    </row>
    <row r="1694" spans="1:5" ht="15">
      <c r="A1694" s="28">
        <f>'Loan Amortization Schedule'!H1709</f>
        <v>0</v>
      </c>
      <c r="E1694" s="28">
        <f t="shared" si="26"/>
        <v>0</v>
      </c>
    </row>
    <row r="1695" spans="1:5" ht="15">
      <c r="A1695" s="28">
        <f>'Loan Amortization Schedule'!H1710</f>
        <v>0</v>
      </c>
      <c r="E1695" s="28">
        <f t="shared" si="26"/>
        <v>0</v>
      </c>
    </row>
    <row r="1696" spans="1:5" ht="15">
      <c r="A1696" s="28">
        <f>'Loan Amortization Schedule'!H1711</f>
        <v>0</v>
      </c>
      <c r="E1696" s="28">
        <f t="shared" si="26"/>
        <v>0</v>
      </c>
    </row>
    <row r="1697" spans="1:5" ht="15">
      <c r="A1697" s="28">
        <f>'Loan Amortization Schedule'!H1712</f>
        <v>0</v>
      </c>
      <c r="E1697" s="28">
        <f t="shared" si="26"/>
        <v>0</v>
      </c>
    </row>
    <row r="1698" spans="1:5" ht="15">
      <c r="A1698" s="28">
        <f>'Loan Amortization Schedule'!H1713</f>
        <v>0</v>
      </c>
      <c r="E1698" s="28">
        <f t="shared" si="26"/>
        <v>0</v>
      </c>
    </row>
    <row r="1699" spans="1:5" ht="15">
      <c r="A1699" s="28">
        <f>'Loan Amortization Schedule'!H1714</f>
        <v>0</v>
      </c>
      <c r="E1699" s="28">
        <f t="shared" si="26"/>
        <v>0</v>
      </c>
    </row>
    <row r="1700" spans="1:5" ht="15">
      <c r="A1700" s="28">
        <f>'Loan Amortization Schedule'!H1715</f>
        <v>0</v>
      </c>
      <c r="E1700" s="28">
        <f t="shared" si="26"/>
        <v>0</v>
      </c>
    </row>
    <row r="1701" spans="1:5" ht="15">
      <c r="A1701" s="28">
        <f>'Loan Amortization Schedule'!H1716</f>
        <v>0</v>
      </c>
      <c r="E1701" s="28">
        <f t="shared" si="26"/>
        <v>0</v>
      </c>
    </row>
    <row r="1702" spans="1:5" ht="15">
      <c r="A1702" s="28">
        <f>'Loan Amortization Schedule'!H1717</f>
        <v>0</v>
      </c>
      <c r="E1702" s="28">
        <f t="shared" si="26"/>
        <v>0</v>
      </c>
    </row>
    <row r="1703" spans="1:5" ht="15">
      <c r="A1703" s="28">
        <f>'Loan Amortization Schedule'!H1718</f>
        <v>0</v>
      </c>
      <c r="E1703" s="28">
        <f t="shared" si="26"/>
        <v>0</v>
      </c>
    </row>
    <row r="1704" spans="1:5" ht="15">
      <c r="A1704" s="28">
        <f>'Loan Amortization Schedule'!H1719</f>
        <v>0</v>
      </c>
      <c r="E1704" s="28">
        <f t="shared" si="26"/>
        <v>0</v>
      </c>
    </row>
    <row r="1705" spans="1:5" ht="15">
      <c r="A1705" s="28">
        <f>'Loan Amortization Schedule'!H1720</f>
        <v>0</v>
      </c>
      <c r="E1705" s="28">
        <f t="shared" si="26"/>
        <v>0</v>
      </c>
    </row>
    <row r="1706" spans="1:5" ht="15">
      <c r="A1706" s="28">
        <f>'Loan Amortization Schedule'!H1721</f>
        <v>0</v>
      </c>
      <c r="E1706" s="28">
        <f t="shared" si="26"/>
        <v>0</v>
      </c>
    </row>
    <row r="1707" spans="1:5" ht="15">
      <c r="A1707" s="28">
        <f>'Loan Amortization Schedule'!H1722</f>
        <v>0</v>
      </c>
      <c r="E1707" s="28">
        <f t="shared" si="26"/>
        <v>0</v>
      </c>
    </row>
    <row r="1708" spans="1:5" ht="15">
      <c r="A1708" s="28">
        <f>'Loan Amortization Schedule'!H1723</f>
        <v>0</v>
      </c>
      <c r="E1708" s="28">
        <f t="shared" si="26"/>
        <v>0</v>
      </c>
    </row>
    <row r="1709" spans="1:5" ht="15">
      <c r="A1709" s="28">
        <f>'Loan Amortization Schedule'!H1724</f>
        <v>0</v>
      </c>
      <c r="E1709" s="28">
        <f t="shared" si="26"/>
        <v>0</v>
      </c>
    </row>
    <row r="1710" spans="1:5" ht="15">
      <c r="A1710" s="28">
        <f>'Loan Amortization Schedule'!H1725</f>
        <v>0</v>
      </c>
      <c r="E1710" s="28">
        <f t="shared" si="26"/>
        <v>0</v>
      </c>
    </row>
    <row r="1711" spans="1:5" ht="15">
      <c r="A1711" s="28">
        <f>'Loan Amortization Schedule'!H1726</f>
        <v>0</v>
      </c>
      <c r="E1711" s="28">
        <f t="shared" si="26"/>
        <v>0</v>
      </c>
    </row>
    <row r="1712" spans="1:5" ht="15">
      <c r="A1712" s="28">
        <f>'Loan Amortization Schedule'!H1727</f>
        <v>0</v>
      </c>
      <c r="E1712" s="28">
        <f t="shared" si="26"/>
        <v>0</v>
      </c>
    </row>
    <row r="1713" spans="1:5" ht="15">
      <c r="A1713" s="28">
        <f>'Loan Amortization Schedule'!H1728</f>
        <v>0</v>
      </c>
      <c r="E1713" s="28">
        <f t="shared" si="26"/>
        <v>0</v>
      </c>
    </row>
    <row r="1714" spans="1:5" ht="15">
      <c r="A1714" s="28">
        <f>'Loan Amortization Schedule'!H1729</f>
        <v>0</v>
      </c>
      <c r="E1714" s="28">
        <f t="shared" si="26"/>
        <v>0</v>
      </c>
    </row>
    <row r="1715" spans="1:5" ht="15">
      <c r="A1715" s="28">
        <f>'Loan Amortization Schedule'!H1730</f>
        <v>0</v>
      </c>
      <c r="E1715" s="28">
        <f t="shared" si="26"/>
        <v>0</v>
      </c>
    </row>
    <row r="1716" spans="1:5" ht="15">
      <c r="A1716" s="28">
        <f>'Loan Amortization Schedule'!H1731</f>
        <v>0</v>
      </c>
      <c r="E1716" s="28">
        <f t="shared" si="26"/>
        <v>0</v>
      </c>
    </row>
    <row r="1717" spans="1:5" ht="15">
      <c r="A1717" s="28">
        <f>'Loan Amortization Schedule'!H1732</f>
        <v>0</v>
      </c>
      <c r="E1717" s="28">
        <f t="shared" si="26"/>
        <v>0</v>
      </c>
    </row>
    <row r="1718" spans="1:5" ht="15">
      <c r="A1718" s="28">
        <f>'Loan Amortization Schedule'!H1733</f>
        <v>0</v>
      </c>
      <c r="E1718" s="28">
        <f t="shared" si="26"/>
        <v>0</v>
      </c>
    </row>
    <row r="1719" spans="1:5" ht="15">
      <c r="A1719" s="28">
        <f>'Loan Amortization Schedule'!H1734</f>
        <v>0</v>
      </c>
      <c r="E1719" s="28">
        <f t="shared" si="26"/>
        <v>0</v>
      </c>
    </row>
    <row r="1720" spans="1:5" ht="15">
      <c r="A1720" s="28">
        <f>'Loan Amortization Schedule'!H1735</f>
        <v>0</v>
      </c>
      <c r="E1720" s="28">
        <f aca="true" t="shared" si="27" ref="E1720:E1783">IF((C1720&gt;200000),60000,(C1720*0.3))</f>
        <v>0</v>
      </c>
    </row>
    <row r="1721" spans="1:5" ht="15">
      <c r="A1721" s="28">
        <f>'Loan Amortization Schedule'!H1736</f>
        <v>0</v>
      </c>
      <c r="E1721" s="28">
        <f t="shared" si="27"/>
        <v>0</v>
      </c>
    </row>
    <row r="1722" spans="1:5" ht="15">
      <c r="A1722" s="28">
        <f>'Loan Amortization Schedule'!H1737</f>
        <v>0</v>
      </c>
      <c r="E1722" s="28">
        <f t="shared" si="27"/>
        <v>0</v>
      </c>
    </row>
    <row r="1723" spans="1:5" ht="15">
      <c r="A1723" s="28">
        <f>'Loan Amortization Schedule'!H1738</f>
        <v>0</v>
      </c>
      <c r="E1723" s="28">
        <f t="shared" si="27"/>
        <v>0</v>
      </c>
    </row>
    <row r="1724" spans="1:5" ht="15">
      <c r="A1724" s="28">
        <f>'Loan Amortization Schedule'!H1739</f>
        <v>0</v>
      </c>
      <c r="E1724" s="28">
        <f t="shared" si="27"/>
        <v>0</v>
      </c>
    </row>
    <row r="1725" spans="1:5" ht="15">
      <c r="A1725" s="28">
        <f>'Loan Amortization Schedule'!H1740</f>
        <v>0</v>
      </c>
      <c r="E1725" s="28">
        <f t="shared" si="27"/>
        <v>0</v>
      </c>
    </row>
    <row r="1726" spans="1:5" ht="15">
      <c r="A1726" s="28">
        <f>'Loan Amortization Schedule'!H1741</f>
        <v>0</v>
      </c>
      <c r="E1726" s="28">
        <f t="shared" si="27"/>
        <v>0</v>
      </c>
    </row>
    <row r="1727" spans="1:5" ht="15">
      <c r="A1727" s="28">
        <f>'Loan Amortization Schedule'!H1742</f>
        <v>0</v>
      </c>
      <c r="E1727" s="28">
        <f t="shared" si="27"/>
        <v>0</v>
      </c>
    </row>
    <row r="1728" spans="1:5" ht="15">
      <c r="A1728" s="28">
        <f>'Loan Amortization Schedule'!H1743</f>
        <v>0</v>
      </c>
      <c r="E1728" s="28">
        <f t="shared" si="27"/>
        <v>0</v>
      </c>
    </row>
    <row r="1729" spans="1:5" ht="15">
      <c r="A1729" s="28">
        <f>'Loan Amortization Schedule'!H1744</f>
        <v>0</v>
      </c>
      <c r="E1729" s="28">
        <f t="shared" si="27"/>
        <v>0</v>
      </c>
    </row>
    <row r="1730" spans="1:5" ht="15">
      <c r="A1730" s="28">
        <f>'Loan Amortization Schedule'!H1745</f>
        <v>0</v>
      </c>
      <c r="E1730" s="28">
        <f t="shared" si="27"/>
        <v>0</v>
      </c>
    </row>
    <row r="1731" spans="1:5" ht="15">
      <c r="A1731" s="28">
        <f>'Loan Amortization Schedule'!H1746</f>
        <v>0</v>
      </c>
      <c r="E1731" s="28">
        <f t="shared" si="27"/>
        <v>0</v>
      </c>
    </row>
    <row r="1732" spans="1:5" ht="15">
      <c r="A1732" s="28">
        <f>'Loan Amortization Schedule'!H1747</f>
        <v>0</v>
      </c>
      <c r="E1732" s="28">
        <f t="shared" si="27"/>
        <v>0</v>
      </c>
    </row>
    <row r="1733" spans="1:5" ht="15">
      <c r="A1733" s="28">
        <f>'Loan Amortization Schedule'!H1748</f>
        <v>0</v>
      </c>
      <c r="E1733" s="28">
        <f t="shared" si="27"/>
        <v>0</v>
      </c>
    </row>
    <row r="1734" spans="1:5" ht="15">
      <c r="A1734" s="28">
        <f>'Loan Amortization Schedule'!H1749</f>
        <v>0</v>
      </c>
      <c r="E1734" s="28">
        <f t="shared" si="27"/>
        <v>0</v>
      </c>
    </row>
    <row r="1735" spans="1:5" ht="15">
      <c r="A1735" s="28">
        <f>'Loan Amortization Schedule'!H1750</f>
        <v>0</v>
      </c>
      <c r="E1735" s="28">
        <f t="shared" si="27"/>
        <v>0</v>
      </c>
    </row>
    <row r="1736" spans="1:5" ht="15">
      <c r="A1736" s="28">
        <f>'Loan Amortization Schedule'!H1751</f>
        <v>0</v>
      </c>
      <c r="E1736" s="28">
        <f t="shared" si="27"/>
        <v>0</v>
      </c>
    </row>
    <row r="1737" spans="1:5" ht="15">
      <c r="A1737" s="28">
        <f>'Loan Amortization Schedule'!H1752</f>
        <v>0</v>
      </c>
      <c r="E1737" s="28">
        <f t="shared" si="27"/>
        <v>0</v>
      </c>
    </row>
    <row r="1738" spans="1:5" ht="15">
      <c r="A1738" s="28">
        <f>'Loan Amortization Schedule'!H1753</f>
        <v>0</v>
      </c>
      <c r="E1738" s="28">
        <f t="shared" si="27"/>
        <v>0</v>
      </c>
    </row>
    <row r="1739" spans="1:5" ht="15">
      <c r="A1739" s="28">
        <f>'Loan Amortization Schedule'!H1754</f>
        <v>0</v>
      </c>
      <c r="E1739" s="28">
        <f t="shared" si="27"/>
        <v>0</v>
      </c>
    </row>
    <row r="1740" spans="1:5" ht="15">
      <c r="A1740" s="28">
        <f>'Loan Amortization Schedule'!H1755</f>
        <v>0</v>
      </c>
      <c r="E1740" s="28">
        <f t="shared" si="27"/>
        <v>0</v>
      </c>
    </row>
    <row r="1741" spans="1:5" ht="15">
      <c r="A1741" s="28">
        <f>'Loan Amortization Schedule'!H1756</f>
        <v>0</v>
      </c>
      <c r="E1741" s="28">
        <f t="shared" si="27"/>
        <v>0</v>
      </c>
    </row>
    <row r="1742" spans="1:5" ht="15">
      <c r="A1742" s="28">
        <f>'Loan Amortization Schedule'!H1757</f>
        <v>0</v>
      </c>
      <c r="E1742" s="28">
        <f t="shared" si="27"/>
        <v>0</v>
      </c>
    </row>
    <row r="1743" spans="1:5" ht="15">
      <c r="A1743" s="28">
        <f>'Loan Amortization Schedule'!H1758</f>
        <v>0</v>
      </c>
      <c r="E1743" s="28">
        <f t="shared" si="27"/>
        <v>0</v>
      </c>
    </row>
    <row r="1744" spans="1:5" ht="15">
      <c r="A1744" s="28">
        <f>'Loan Amortization Schedule'!H1759</f>
        <v>0</v>
      </c>
      <c r="E1744" s="28">
        <f t="shared" si="27"/>
        <v>0</v>
      </c>
    </row>
    <row r="1745" spans="1:5" ht="15">
      <c r="A1745" s="28">
        <f>'Loan Amortization Schedule'!H1760</f>
        <v>0</v>
      </c>
      <c r="E1745" s="28">
        <f t="shared" si="27"/>
        <v>0</v>
      </c>
    </row>
    <row r="1746" spans="1:5" ht="15">
      <c r="A1746" s="28">
        <f>'Loan Amortization Schedule'!H1761</f>
        <v>0</v>
      </c>
      <c r="E1746" s="28">
        <f t="shared" si="27"/>
        <v>0</v>
      </c>
    </row>
    <row r="1747" spans="1:5" ht="15">
      <c r="A1747" s="28">
        <f>'Loan Amortization Schedule'!H1762</f>
        <v>0</v>
      </c>
      <c r="E1747" s="28">
        <f t="shared" si="27"/>
        <v>0</v>
      </c>
    </row>
    <row r="1748" spans="1:5" ht="15">
      <c r="A1748" s="28">
        <f>'Loan Amortization Schedule'!H1763</f>
        <v>0</v>
      </c>
      <c r="E1748" s="28">
        <f t="shared" si="27"/>
        <v>0</v>
      </c>
    </row>
    <row r="1749" spans="1:5" ht="15">
      <c r="A1749" s="28">
        <f>'Loan Amortization Schedule'!H1764</f>
        <v>0</v>
      </c>
      <c r="E1749" s="28">
        <f t="shared" si="27"/>
        <v>0</v>
      </c>
    </row>
    <row r="1750" spans="1:5" ht="15">
      <c r="A1750" s="28">
        <f>'Loan Amortization Schedule'!H1765</f>
        <v>0</v>
      </c>
      <c r="E1750" s="28">
        <f t="shared" si="27"/>
        <v>0</v>
      </c>
    </row>
    <row r="1751" spans="1:5" ht="15">
      <c r="A1751" s="28">
        <f>'Loan Amortization Schedule'!H1766</f>
        <v>0</v>
      </c>
      <c r="E1751" s="28">
        <f t="shared" si="27"/>
        <v>0</v>
      </c>
    </row>
    <row r="1752" spans="1:5" ht="15">
      <c r="A1752" s="28">
        <f>'Loan Amortization Schedule'!H1767</f>
        <v>0</v>
      </c>
      <c r="E1752" s="28">
        <f t="shared" si="27"/>
        <v>0</v>
      </c>
    </row>
    <row r="1753" spans="1:5" ht="15">
      <c r="A1753" s="28">
        <f>'Loan Amortization Schedule'!H1768</f>
        <v>0</v>
      </c>
      <c r="E1753" s="28">
        <f t="shared" si="27"/>
        <v>0</v>
      </c>
    </row>
    <row r="1754" spans="1:5" ht="15">
      <c r="A1754" s="28">
        <f>'Loan Amortization Schedule'!H1769</f>
        <v>0</v>
      </c>
      <c r="E1754" s="28">
        <f t="shared" si="27"/>
        <v>0</v>
      </c>
    </row>
    <row r="1755" spans="1:5" ht="15">
      <c r="A1755" s="28">
        <f>'Loan Amortization Schedule'!H1770</f>
        <v>0</v>
      </c>
      <c r="E1755" s="28">
        <f t="shared" si="27"/>
        <v>0</v>
      </c>
    </row>
    <row r="1756" spans="1:5" ht="15">
      <c r="A1756" s="28">
        <f>'Loan Amortization Schedule'!H1771</f>
        <v>0</v>
      </c>
      <c r="E1756" s="28">
        <f t="shared" si="27"/>
        <v>0</v>
      </c>
    </row>
    <row r="1757" spans="1:5" ht="15">
      <c r="A1757" s="28">
        <f>'Loan Amortization Schedule'!H1772</f>
        <v>0</v>
      </c>
      <c r="E1757" s="28">
        <f t="shared" si="27"/>
        <v>0</v>
      </c>
    </row>
    <row r="1758" spans="1:5" ht="15">
      <c r="A1758" s="28">
        <f>'Loan Amortization Schedule'!H1773</f>
        <v>0</v>
      </c>
      <c r="E1758" s="28">
        <f t="shared" si="27"/>
        <v>0</v>
      </c>
    </row>
    <row r="1759" spans="1:5" ht="15">
      <c r="A1759" s="28">
        <f>'Loan Amortization Schedule'!H1774</f>
        <v>0</v>
      </c>
      <c r="E1759" s="28">
        <f t="shared" si="27"/>
        <v>0</v>
      </c>
    </row>
    <row r="1760" spans="1:5" ht="15">
      <c r="A1760" s="28">
        <f>'Loan Amortization Schedule'!H1775</f>
        <v>0</v>
      </c>
      <c r="E1760" s="28">
        <f t="shared" si="27"/>
        <v>0</v>
      </c>
    </row>
    <row r="1761" spans="1:5" ht="15">
      <c r="A1761" s="28">
        <f>'Loan Amortization Schedule'!H1776</f>
        <v>0</v>
      </c>
      <c r="E1761" s="28">
        <f t="shared" si="27"/>
        <v>0</v>
      </c>
    </row>
    <row r="1762" spans="1:5" ht="15">
      <c r="A1762" s="28">
        <f>'Loan Amortization Schedule'!H1777</f>
        <v>0</v>
      </c>
      <c r="E1762" s="28">
        <f t="shared" si="27"/>
        <v>0</v>
      </c>
    </row>
    <row r="1763" spans="1:5" ht="15">
      <c r="A1763" s="28">
        <f>'Loan Amortization Schedule'!H1778</f>
        <v>0</v>
      </c>
      <c r="E1763" s="28">
        <f t="shared" si="27"/>
        <v>0</v>
      </c>
    </row>
    <row r="1764" spans="1:5" ht="15">
      <c r="A1764" s="28">
        <f>'Loan Amortization Schedule'!H1779</f>
        <v>0</v>
      </c>
      <c r="E1764" s="28">
        <f t="shared" si="27"/>
        <v>0</v>
      </c>
    </row>
    <row r="1765" spans="1:5" ht="15">
      <c r="A1765" s="28">
        <f>'Loan Amortization Schedule'!H1780</f>
        <v>0</v>
      </c>
      <c r="E1765" s="28">
        <f t="shared" si="27"/>
        <v>0</v>
      </c>
    </row>
    <row r="1766" spans="1:5" ht="15">
      <c r="A1766" s="28">
        <f>'Loan Amortization Schedule'!H1781</f>
        <v>0</v>
      </c>
      <c r="E1766" s="28">
        <f t="shared" si="27"/>
        <v>0</v>
      </c>
    </row>
    <row r="1767" spans="1:5" ht="15">
      <c r="A1767" s="28">
        <f>'Loan Amortization Schedule'!H1782</f>
        <v>0</v>
      </c>
      <c r="E1767" s="28">
        <f t="shared" si="27"/>
        <v>0</v>
      </c>
    </row>
    <row r="1768" spans="1:5" ht="15">
      <c r="A1768" s="28">
        <f>'Loan Amortization Schedule'!H1783</f>
        <v>0</v>
      </c>
      <c r="E1768" s="28">
        <f t="shared" si="27"/>
        <v>0</v>
      </c>
    </row>
    <row r="1769" spans="1:5" ht="15">
      <c r="A1769" s="28">
        <f>'Loan Amortization Schedule'!H1784</f>
        <v>0</v>
      </c>
      <c r="E1769" s="28">
        <f t="shared" si="27"/>
        <v>0</v>
      </c>
    </row>
    <row r="1770" spans="1:5" ht="15">
      <c r="A1770" s="28">
        <f>'Loan Amortization Schedule'!H1785</f>
        <v>0</v>
      </c>
      <c r="E1770" s="28">
        <f t="shared" si="27"/>
        <v>0</v>
      </c>
    </row>
    <row r="1771" spans="1:5" ht="15">
      <c r="A1771" s="28">
        <f>'Loan Amortization Schedule'!H1786</f>
        <v>0</v>
      </c>
      <c r="E1771" s="28">
        <f t="shared" si="27"/>
        <v>0</v>
      </c>
    </row>
    <row r="1772" spans="1:5" ht="15">
      <c r="A1772" s="28">
        <f>'Loan Amortization Schedule'!H1787</f>
        <v>0</v>
      </c>
      <c r="E1772" s="28">
        <f t="shared" si="27"/>
        <v>0</v>
      </c>
    </row>
    <row r="1773" spans="1:5" ht="15">
      <c r="A1773" s="28">
        <f>'Loan Amortization Schedule'!H1788</f>
        <v>0</v>
      </c>
      <c r="E1773" s="28">
        <f t="shared" si="27"/>
        <v>0</v>
      </c>
    </row>
    <row r="1774" spans="1:5" ht="15">
      <c r="A1774" s="28">
        <f>'Loan Amortization Schedule'!H1789</f>
        <v>0</v>
      </c>
      <c r="E1774" s="28">
        <f t="shared" si="27"/>
        <v>0</v>
      </c>
    </row>
    <row r="1775" spans="1:5" ht="15">
      <c r="A1775" s="28">
        <f>'Loan Amortization Schedule'!H1790</f>
        <v>0</v>
      </c>
      <c r="E1775" s="28">
        <f t="shared" si="27"/>
        <v>0</v>
      </c>
    </row>
    <row r="1776" spans="1:5" ht="15">
      <c r="A1776" s="28">
        <f>'Loan Amortization Schedule'!H1791</f>
        <v>0</v>
      </c>
      <c r="E1776" s="28">
        <f t="shared" si="27"/>
        <v>0</v>
      </c>
    </row>
    <row r="1777" spans="1:5" ht="15">
      <c r="A1777" s="28">
        <f>'Loan Amortization Schedule'!H1792</f>
        <v>0</v>
      </c>
      <c r="E1777" s="28">
        <f t="shared" si="27"/>
        <v>0</v>
      </c>
    </row>
    <row r="1778" spans="1:5" ht="15">
      <c r="A1778" s="28">
        <f>'Loan Amortization Schedule'!H1793</f>
        <v>0</v>
      </c>
      <c r="E1778" s="28">
        <f t="shared" si="27"/>
        <v>0</v>
      </c>
    </row>
    <row r="1779" spans="1:5" ht="15">
      <c r="A1779" s="28">
        <f>'Loan Amortization Schedule'!H1794</f>
        <v>0</v>
      </c>
      <c r="E1779" s="28">
        <f t="shared" si="27"/>
        <v>0</v>
      </c>
    </row>
    <row r="1780" spans="1:5" ht="15">
      <c r="A1780" s="28">
        <f>'Loan Amortization Schedule'!H1795</f>
        <v>0</v>
      </c>
      <c r="E1780" s="28">
        <f t="shared" si="27"/>
        <v>0</v>
      </c>
    </row>
    <row r="1781" spans="1:5" ht="15">
      <c r="A1781" s="28">
        <f>'Loan Amortization Schedule'!H1796</f>
        <v>0</v>
      </c>
      <c r="E1781" s="28">
        <f t="shared" si="27"/>
        <v>0</v>
      </c>
    </row>
    <row r="1782" spans="1:5" ht="15">
      <c r="A1782" s="28">
        <f>'Loan Amortization Schedule'!H1797</f>
        <v>0</v>
      </c>
      <c r="E1782" s="28">
        <f t="shared" si="27"/>
        <v>0</v>
      </c>
    </row>
    <row r="1783" spans="1:5" ht="15">
      <c r="A1783" s="28">
        <f>'Loan Amortization Schedule'!H1798</f>
        <v>0</v>
      </c>
      <c r="E1783" s="28">
        <f t="shared" si="27"/>
        <v>0</v>
      </c>
    </row>
    <row r="1784" spans="1:5" ht="15">
      <c r="A1784" s="28">
        <f>'Loan Amortization Schedule'!H1799</f>
        <v>0</v>
      </c>
      <c r="E1784" s="28">
        <f aca="true" t="shared" si="28" ref="E1784:E1847">IF((C1784&gt;200000),60000,(C1784*0.3))</f>
        <v>0</v>
      </c>
    </row>
    <row r="1785" spans="1:5" ht="15">
      <c r="A1785" s="28">
        <f>'Loan Amortization Schedule'!H1800</f>
        <v>0</v>
      </c>
      <c r="E1785" s="28">
        <f t="shared" si="28"/>
        <v>0</v>
      </c>
    </row>
    <row r="1786" spans="1:5" ht="15">
      <c r="A1786" s="28">
        <f>'Loan Amortization Schedule'!H1801</f>
        <v>0</v>
      </c>
      <c r="E1786" s="28">
        <f t="shared" si="28"/>
        <v>0</v>
      </c>
    </row>
    <row r="1787" spans="1:5" ht="15">
      <c r="A1787" s="28">
        <f>'Loan Amortization Schedule'!H1802</f>
        <v>0</v>
      </c>
      <c r="E1787" s="28">
        <f t="shared" si="28"/>
        <v>0</v>
      </c>
    </row>
    <row r="1788" spans="1:5" ht="15">
      <c r="A1788" s="28">
        <f>'Loan Amortization Schedule'!H1803</f>
        <v>0</v>
      </c>
      <c r="E1788" s="28">
        <f t="shared" si="28"/>
        <v>0</v>
      </c>
    </row>
    <row r="1789" spans="1:5" ht="15">
      <c r="A1789" s="28">
        <f>'Loan Amortization Schedule'!H1804</f>
        <v>0</v>
      </c>
      <c r="E1789" s="28">
        <f t="shared" si="28"/>
        <v>0</v>
      </c>
    </row>
    <row r="1790" spans="1:5" ht="15">
      <c r="A1790" s="28">
        <f>'Loan Amortization Schedule'!H1805</f>
        <v>0</v>
      </c>
      <c r="E1790" s="28">
        <f t="shared" si="28"/>
        <v>0</v>
      </c>
    </row>
    <row r="1791" spans="1:5" ht="15">
      <c r="A1791" s="28">
        <f>'Loan Amortization Schedule'!H1806</f>
        <v>0</v>
      </c>
      <c r="E1791" s="28">
        <f t="shared" si="28"/>
        <v>0</v>
      </c>
    </row>
    <row r="1792" spans="1:5" ht="15">
      <c r="A1792" s="28">
        <f>'Loan Amortization Schedule'!H1807</f>
        <v>0</v>
      </c>
      <c r="E1792" s="28">
        <f t="shared" si="28"/>
        <v>0</v>
      </c>
    </row>
    <row r="1793" spans="1:5" ht="15">
      <c r="A1793" s="28">
        <f>'Loan Amortization Schedule'!H1808</f>
        <v>0</v>
      </c>
      <c r="E1793" s="28">
        <f t="shared" si="28"/>
        <v>0</v>
      </c>
    </row>
    <row r="1794" spans="1:5" ht="15">
      <c r="A1794" s="28">
        <f>'Loan Amortization Schedule'!H1809</f>
        <v>0</v>
      </c>
      <c r="E1794" s="28">
        <f t="shared" si="28"/>
        <v>0</v>
      </c>
    </row>
    <row r="1795" spans="1:5" ht="15">
      <c r="A1795" s="28">
        <f>'Loan Amortization Schedule'!H1810</f>
        <v>0</v>
      </c>
      <c r="E1795" s="28">
        <f t="shared" si="28"/>
        <v>0</v>
      </c>
    </row>
    <row r="1796" spans="1:5" ht="15">
      <c r="A1796" s="28">
        <f>'Loan Amortization Schedule'!H1811</f>
        <v>0</v>
      </c>
      <c r="E1796" s="28">
        <f t="shared" si="28"/>
        <v>0</v>
      </c>
    </row>
    <row r="1797" spans="1:5" ht="15">
      <c r="A1797" s="28">
        <f>'Loan Amortization Schedule'!H1812</f>
        <v>0</v>
      </c>
      <c r="E1797" s="28">
        <f t="shared" si="28"/>
        <v>0</v>
      </c>
    </row>
    <row r="1798" spans="1:5" ht="15">
      <c r="A1798" s="28">
        <f>'Loan Amortization Schedule'!H1813</f>
        <v>0</v>
      </c>
      <c r="E1798" s="28">
        <f t="shared" si="28"/>
        <v>0</v>
      </c>
    </row>
    <row r="1799" spans="1:5" ht="15">
      <c r="A1799" s="28">
        <f>'Loan Amortization Schedule'!H1814</f>
        <v>0</v>
      </c>
      <c r="E1799" s="28">
        <f t="shared" si="28"/>
        <v>0</v>
      </c>
    </row>
    <row r="1800" spans="1:5" ht="15">
      <c r="A1800" s="28">
        <f>'Loan Amortization Schedule'!H1815</f>
        <v>0</v>
      </c>
      <c r="E1800" s="28">
        <f t="shared" si="28"/>
        <v>0</v>
      </c>
    </row>
    <row r="1801" spans="1:5" ht="15">
      <c r="A1801" s="28">
        <f>'Loan Amortization Schedule'!H1816</f>
        <v>0</v>
      </c>
      <c r="E1801" s="28">
        <f t="shared" si="28"/>
        <v>0</v>
      </c>
    </row>
    <row r="1802" spans="1:5" ht="15">
      <c r="A1802" s="28">
        <f>'Loan Amortization Schedule'!H1817</f>
        <v>0</v>
      </c>
      <c r="E1802" s="28">
        <f t="shared" si="28"/>
        <v>0</v>
      </c>
    </row>
    <row r="1803" spans="1:5" ht="15">
      <c r="A1803" s="28">
        <f>'Loan Amortization Schedule'!H1818</f>
        <v>0</v>
      </c>
      <c r="E1803" s="28">
        <f t="shared" si="28"/>
        <v>0</v>
      </c>
    </row>
    <row r="1804" spans="1:5" ht="15">
      <c r="A1804" s="28">
        <f>'Loan Amortization Schedule'!H1819</f>
        <v>0</v>
      </c>
      <c r="E1804" s="28">
        <f t="shared" si="28"/>
        <v>0</v>
      </c>
    </row>
    <row r="1805" spans="1:5" ht="15">
      <c r="A1805" s="28">
        <f>'Loan Amortization Schedule'!H1820</f>
        <v>0</v>
      </c>
      <c r="E1805" s="28">
        <f t="shared" si="28"/>
        <v>0</v>
      </c>
    </row>
    <row r="1806" spans="1:5" ht="15">
      <c r="A1806" s="28">
        <f>'Loan Amortization Schedule'!H1821</f>
        <v>0</v>
      </c>
      <c r="E1806" s="28">
        <f t="shared" si="28"/>
        <v>0</v>
      </c>
    </row>
    <row r="1807" spans="1:5" ht="15">
      <c r="A1807" s="28">
        <f>'Loan Amortization Schedule'!H1822</f>
        <v>0</v>
      </c>
      <c r="E1807" s="28">
        <f t="shared" si="28"/>
        <v>0</v>
      </c>
    </row>
    <row r="1808" spans="1:5" ht="15">
      <c r="A1808" s="28">
        <f>'Loan Amortization Schedule'!H1823</f>
        <v>0</v>
      </c>
      <c r="E1808" s="28">
        <f t="shared" si="28"/>
        <v>0</v>
      </c>
    </row>
    <row r="1809" spans="1:5" ht="15">
      <c r="A1809" s="28">
        <f>'Loan Amortization Schedule'!H1824</f>
        <v>0</v>
      </c>
      <c r="E1809" s="28">
        <f t="shared" si="28"/>
        <v>0</v>
      </c>
    </row>
    <row r="1810" spans="1:5" ht="15">
      <c r="A1810" s="28">
        <f>'Loan Amortization Schedule'!H1825</f>
        <v>0</v>
      </c>
      <c r="E1810" s="28">
        <f t="shared" si="28"/>
        <v>0</v>
      </c>
    </row>
    <row r="1811" spans="1:5" ht="15">
      <c r="A1811" s="28">
        <f>'Loan Amortization Schedule'!H1826</f>
        <v>0</v>
      </c>
      <c r="E1811" s="28">
        <f t="shared" si="28"/>
        <v>0</v>
      </c>
    </row>
    <row r="1812" spans="1:5" ht="15">
      <c r="A1812" s="28">
        <f>'Loan Amortization Schedule'!H1827</f>
        <v>0</v>
      </c>
      <c r="E1812" s="28">
        <f t="shared" si="28"/>
        <v>0</v>
      </c>
    </row>
    <row r="1813" spans="1:5" ht="15">
      <c r="A1813" s="28">
        <f>'Loan Amortization Schedule'!H1828</f>
        <v>0</v>
      </c>
      <c r="E1813" s="28">
        <f t="shared" si="28"/>
        <v>0</v>
      </c>
    </row>
    <row r="1814" spans="1:5" ht="15">
      <c r="A1814" s="28">
        <f>'Loan Amortization Schedule'!H1829</f>
        <v>0</v>
      </c>
      <c r="E1814" s="28">
        <f t="shared" si="28"/>
        <v>0</v>
      </c>
    </row>
    <row r="1815" spans="1:5" ht="15">
      <c r="A1815" s="28">
        <f>'Loan Amortization Schedule'!H1830</f>
        <v>0</v>
      </c>
      <c r="E1815" s="28">
        <f t="shared" si="28"/>
        <v>0</v>
      </c>
    </row>
    <row r="1816" spans="1:5" ht="15">
      <c r="A1816" s="28">
        <f>'Loan Amortization Schedule'!H1831</f>
        <v>0</v>
      </c>
      <c r="E1816" s="28">
        <f t="shared" si="28"/>
        <v>0</v>
      </c>
    </row>
    <row r="1817" spans="1:5" ht="15">
      <c r="A1817" s="28">
        <f>'Loan Amortization Schedule'!H1832</f>
        <v>0</v>
      </c>
      <c r="E1817" s="28">
        <f t="shared" si="28"/>
        <v>0</v>
      </c>
    </row>
    <row r="1818" spans="1:5" ht="15">
      <c r="A1818" s="28">
        <f>'Loan Amortization Schedule'!H1833</f>
        <v>0</v>
      </c>
      <c r="E1818" s="28">
        <f t="shared" si="28"/>
        <v>0</v>
      </c>
    </row>
    <row r="1819" spans="1:5" ht="15">
      <c r="A1819" s="28">
        <f>'Loan Amortization Schedule'!H1834</f>
        <v>0</v>
      </c>
      <c r="E1819" s="28">
        <f t="shared" si="28"/>
        <v>0</v>
      </c>
    </row>
    <row r="1820" spans="1:5" ht="15">
      <c r="A1820" s="28">
        <f>'Loan Amortization Schedule'!H1835</f>
        <v>0</v>
      </c>
      <c r="E1820" s="28">
        <f t="shared" si="28"/>
        <v>0</v>
      </c>
    </row>
    <row r="1821" spans="1:5" ht="15">
      <c r="A1821" s="28">
        <f>'Loan Amortization Schedule'!H1836</f>
        <v>0</v>
      </c>
      <c r="E1821" s="28">
        <f t="shared" si="28"/>
        <v>0</v>
      </c>
    </row>
    <row r="1822" spans="1:5" ht="15">
      <c r="A1822" s="28">
        <f>'Loan Amortization Schedule'!H1837</f>
        <v>0</v>
      </c>
      <c r="E1822" s="28">
        <f t="shared" si="28"/>
        <v>0</v>
      </c>
    </row>
    <row r="1823" spans="1:5" ht="15">
      <c r="A1823" s="28">
        <f>'Loan Amortization Schedule'!H1838</f>
        <v>0</v>
      </c>
      <c r="E1823" s="28">
        <f t="shared" si="28"/>
        <v>0</v>
      </c>
    </row>
    <row r="1824" spans="1:5" ht="15">
      <c r="A1824" s="28">
        <f>'Loan Amortization Schedule'!H1839</f>
        <v>0</v>
      </c>
      <c r="E1824" s="28">
        <f t="shared" si="28"/>
        <v>0</v>
      </c>
    </row>
    <row r="1825" spans="1:5" ht="15">
      <c r="A1825" s="28">
        <f>'Loan Amortization Schedule'!H1840</f>
        <v>0</v>
      </c>
      <c r="E1825" s="28">
        <f t="shared" si="28"/>
        <v>0</v>
      </c>
    </row>
    <row r="1826" spans="1:5" ht="15">
      <c r="A1826" s="28">
        <f>'Loan Amortization Schedule'!H1841</f>
        <v>0</v>
      </c>
      <c r="E1826" s="28">
        <f t="shared" si="28"/>
        <v>0</v>
      </c>
    </row>
    <row r="1827" spans="1:5" ht="15">
      <c r="A1827" s="28">
        <f>'Loan Amortization Schedule'!H1842</f>
        <v>0</v>
      </c>
      <c r="E1827" s="28">
        <f t="shared" si="28"/>
        <v>0</v>
      </c>
    </row>
    <row r="1828" spans="1:5" ht="15">
      <c r="A1828" s="28">
        <f>'Loan Amortization Schedule'!H1843</f>
        <v>0</v>
      </c>
      <c r="E1828" s="28">
        <f t="shared" si="28"/>
        <v>0</v>
      </c>
    </row>
    <row r="1829" spans="1:5" ht="15">
      <c r="A1829" s="28">
        <f>'Loan Amortization Schedule'!H1844</f>
        <v>0</v>
      </c>
      <c r="E1829" s="28">
        <f t="shared" si="28"/>
        <v>0</v>
      </c>
    </row>
    <row r="1830" spans="1:5" ht="15">
      <c r="A1830" s="28">
        <f>'Loan Amortization Schedule'!H1845</f>
        <v>0</v>
      </c>
      <c r="E1830" s="28">
        <f t="shared" si="28"/>
        <v>0</v>
      </c>
    </row>
    <row r="1831" spans="1:5" ht="15">
      <c r="A1831" s="28">
        <f>'Loan Amortization Schedule'!H1846</f>
        <v>0</v>
      </c>
      <c r="E1831" s="28">
        <f t="shared" si="28"/>
        <v>0</v>
      </c>
    </row>
    <row r="1832" spans="1:5" ht="15">
      <c r="A1832" s="28">
        <f>'Loan Amortization Schedule'!H1847</f>
        <v>0</v>
      </c>
      <c r="E1832" s="28">
        <f t="shared" si="28"/>
        <v>0</v>
      </c>
    </row>
    <row r="1833" spans="1:5" ht="15">
      <c r="A1833" s="28">
        <f>'Loan Amortization Schedule'!H1848</f>
        <v>0</v>
      </c>
      <c r="E1833" s="28">
        <f t="shared" si="28"/>
        <v>0</v>
      </c>
    </row>
    <row r="1834" spans="1:5" ht="15">
      <c r="A1834" s="28">
        <f>'Loan Amortization Schedule'!H1849</f>
        <v>0</v>
      </c>
      <c r="E1834" s="28">
        <f t="shared" si="28"/>
        <v>0</v>
      </c>
    </row>
    <row r="1835" spans="1:5" ht="15">
      <c r="A1835" s="28">
        <f>'Loan Amortization Schedule'!H1850</f>
        <v>0</v>
      </c>
      <c r="E1835" s="28">
        <f t="shared" si="28"/>
        <v>0</v>
      </c>
    </row>
    <row r="1836" spans="1:5" ht="15">
      <c r="A1836" s="28">
        <f>'Loan Amortization Schedule'!H1851</f>
        <v>0</v>
      </c>
      <c r="E1836" s="28">
        <f t="shared" si="28"/>
        <v>0</v>
      </c>
    </row>
    <row r="1837" spans="1:5" ht="15">
      <c r="A1837" s="28">
        <f>'Loan Amortization Schedule'!H1852</f>
        <v>0</v>
      </c>
      <c r="E1837" s="28">
        <f t="shared" si="28"/>
        <v>0</v>
      </c>
    </row>
    <row r="1838" spans="1:5" ht="15">
      <c r="A1838" s="28">
        <f>'Loan Amortization Schedule'!H1853</f>
        <v>0</v>
      </c>
      <c r="E1838" s="28">
        <f t="shared" si="28"/>
        <v>0</v>
      </c>
    </row>
    <row r="1839" spans="1:5" ht="15">
      <c r="A1839" s="28">
        <f>'Loan Amortization Schedule'!H1854</f>
        <v>0</v>
      </c>
      <c r="E1839" s="28">
        <f t="shared" si="28"/>
        <v>0</v>
      </c>
    </row>
    <row r="1840" spans="1:5" ht="15">
      <c r="A1840" s="28">
        <f>'Loan Amortization Schedule'!H1855</f>
        <v>0</v>
      </c>
      <c r="E1840" s="28">
        <f t="shared" si="28"/>
        <v>0</v>
      </c>
    </row>
    <row r="1841" spans="1:5" ht="15">
      <c r="A1841" s="28">
        <f>'Loan Amortization Schedule'!H1856</f>
        <v>0</v>
      </c>
      <c r="E1841" s="28">
        <f t="shared" si="28"/>
        <v>0</v>
      </c>
    </row>
    <row r="1842" spans="1:5" ht="15">
      <c r="A1842" s="28">
        <f>'Loan Amortization Schedule'!H1857</f>
        <v>0</v>
      </c>
      <c r="E1842" s="28">
        <f t="shared" si="28"/>
        <v>0</v>
      </c>
    </row>
    <row r="1843" spans="1:5" ht="15">
      <c r="A1843" s="28">
        <f>'Loan Amortization Schedule'!H1858</f>
        <v>0</v>
      </c>
      <c r="E1843" s="28">
        <f t="shared" si="28"/>
        <v>0</v>
      </c>
    </row>
    <row r="1844" spans="1:5" ht="15">
      <c r="A1844" s="28">
        <f>'Loan Amortization Schedule'!H1859</f>
        <v>0</v>
      </c>
      <c r="E1844" s="28">
        <f t="shared" si="28"/>
        <v>0</v>
      </c>
    </row>
    <row r="1845" spans="1:5" ht="15">
      <c r="A1845" s="28">
        <f>'Loan Amortization Schedule'!H1860</f>
        <v>0</v>
      </c>
      <c r="E1845" s="28">
        <f t="shared" si="28"/>
        <v>0</v>
      </c>
    </row>
    <row r="1846" spans="1:5" ht="15">
      <c r="A1846" s="28">
        <f>'Loan Amortization Schedule'!H1861</f>
        <v>0</v>
      </c>
      <c r="E1846" s="28">
        <f t="shared" si="28"/>
        <v>0</v>
      </c>
    </row>
    <row r="1847" spans="1:5" ht="15">
      <c r="A1847" s="28">
        <f>'Loan Amortization Schedule'!H1862</f>
        <v>0</v>
      </c>
      <c r="E1847" s="28">
        <f t="shared" si="28"/>
        <v>0</v>
      </c>
    </row>
    <row r="1848" spans="1:5" ht="15">
      <c r="A1848" s="28">
        <f>'Loan Amortization Schedule'!H1863</f>
        <v>0</v>
      </c>
      <c r="E1848" s="28">
        <f aca="true" t="shared" si="29" ref="E1848:E1859">IF((C1848&gt;200000),60000,(C1848*0.3))</f>
        <v>0</v>
      </c>
    </row>
    <row r="1849" spans="1:5" ht="15">
      <c r="A1849" s="28">
        <f>'Loan Amortization Schedule'!H1864</f>
        <v>0</v>
      </c>
      <c r="E1849" s="28">
        <f t="shared" si="29"/>
        <v>0</v>
      </c>
    </row>
    <row r="1850" spans="1:5" ht="15">
      <c r="A1850" s="28">
        <f>'Loan Amortization Schedule'!H1865</f>
        <v>0</v>
      </c>
      <c r="E1850" s="28">
        <f t="shared" si="29"/>
        <v>0</v>
      </c>
    </row>
    <row r="1851" spans="1:5" ht="15">
      <c r="A1851" s="28">
        <f>'Loan Amortization Schedule'!H1866</f>
        <v>0</v>
      </c>
      <c r="E1851" s="28">
        <f t="shared" si="29"/>
        <v>0</v>
      </c>
    </row>
    <row r="1852" spans="1:5" ht="15">
      <c r="A1852" s="28">
        <f>'Loan Amortization Schedule'!H1867</f>
        <v>0</v>
      </c>
      <c r="E1852" s="28">
        <f t="shared" si="29"/>
        <v>0</v>
      </c>
    </row>
    <row r="1853" spans="1:5" ht="15">
      <c r="A1853" s="28">
        <f>'Loan Amortization Schedule'!H1868</f>
        <v>0</v>
      </c>
      <c r="E1853" s="28">
        <f t="shared" si="29"/>
        <v>0</v>
      </c>
    </row>
    <row r="1854" spans="1:5" ht="15">
      <c r="A1854" s="28">
        <f>'Loan Amortization Schedule'!H1869</f>
        <v>0</v>
      </c>
      <c r="E1854" s="28">
        <f t="shared" si="29"/>
        <v>0</v>
      </c>
    </row>
    <row r="1855" spans="1:5" ht="15">
      <c r="A1855" s="28">
        <f>'Loan Amortization Schedule'!H1870</f>
        <v>0</v>
      </c>
      <c r="E1855" s="28">
        <f t="shared" si="29"/>
        <v>0</v>
      </c>
    </row>
    <row r="1856" spans="1:5" ht="15">
      <c r="A1856" s="28">
        <f>'Loan Amortization Schedule'!H1871</f>
        <v>0</v>
      </c>
      <c r="E1856" s="28">
        <f t="shared" si="29"/>
        <v>0</v>
      </c>
    </row>
    <row r="1857" spans="1:5" ht="15">
      <c r="A1857" s="28">
        <f>'Loan Amortization Schedule'!H1872</f>
        <v>0</v>
      </c>
      <c r="E1857" s="28">
        <f t="shared" si="29"/>
        <v>0</v>
      </c>
    </row>
    <row r="1858" spans="1:5" ht="15">
      <c r="A1858" s="28">
        <f>'Loan Amortization Schedule'!H1873</f>
        <v>0</v>
      </c>
      <c r="E1858" s="28">
        <f t="shared" si="29"/>
        <v>0</v>
      </c>
    </row>
    <row r="1859" spans="1:5" ht="15">
      <c r="A1859" s="28">
        <f>'Loan Amortization Schedule'!H1874</f>
        <v>0</v>
      </c>
      <c r="E1859" s="28">
        <f t="shared" si="29"/>
        <v>0</v>
      </c>
    </row>
  </sheetData>
  <sheetProtection password="E52D" sheet="1" objects="1" scenarios="1" selectLockedCells="1" selectUnlockedCells="1"/>
  <mergeCells count="12">
    <mergeCell ref="J6:J7"/>
    <mergeCell ref="J4:J5"/>
    <mergeCell ref="I4:I5"/>
    <mergeCell ref="I6:I7"/>
    <mergeCell ref="I8:I9"/>
    <mergeCell ref="H64:I64"/>
    <mergeCell ref="H69:I69"/>
    <mergeCell ref="J12:J13"/>
    <mergeCell ref="J10:J11"/>
    <mergeCell ref="J8:J9"/>
    <mergeCell ref="I10:I11"/>
    <mergeCell ref="I12:I13"/>
  </mergeCells>
  <printOptions/>
  <pageMargins left="0.7" right="0.7" top="0.75" bottom="0.75" header="0.3" footer="0.3"/>
  <pageSetup horizontalDpi="600" verticalDpi="600" orientation="portrait" paperSize="9" r:id="rId1"/>
  <headerFooter>
    <oddFooter>&amp;LINTERNAL</oddFooter>
    <evenFooter>&amp;LINTERNAL</evenFooter>
    <firstFooter>&amp;LINTERNAL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7"/>
  <sheetViews>
    <sheetView showGridLines="0" workbookViewId="0" topLeftCell="A1">
      <pane ySplit="17" topLeftCell="A370" activePane="bottomLeft" state="frozen"/>
      <selection pane="bottomLeft" activeCell="C10" sqref="C10"/>
    </sheetView>
  </sheetViews>
  <sheetFormatPr defaultColWidth="9.140625" defaultRowHeight="15"/>
  <cols>
    <col min="1" max="1" width="6.28125" style="54" customWidth="1"/>
    <col min="2" max="2" width="15.7109375" style="55" customWidth="1"/>
    <col min="3" max="3" width="21.7109375" style="55" customWidth="1"/>
    <col min="4" max="8" width="14.7109375" style="55" customWidth="1"/>
    <col min="9" max="10" width="21.7109375" style="55" customWidth="1"/>
    <col min="11" max="16384" width="9.140625" style="36" customWidth="1"/>
  </cols>
  <sheetData>
    <row r="1" spans="1:10" ht="24" customHeight="1">
      <c r="A1" s="33" t="s">
        <v>79</v>
      </c>
      <c r="B1" s="34"/>
      <c r="C1" s="34"/>
      <c r="D1" s="34"/>
      <c r="E1" s="35"/>
      <c r="F1" s="35"/>
      <c r="G1" s="35"/>
      <c r="H1" s="35"/>
      <c r="I1" s="35"/>
      <c r="J1" s="35"/>
    </row>
    <row r="2" spans="1:10" ht="3" customHeight="1">
      <c r="A2" s="35"/>
      <c r="B2" s="37"/>
      <c r="C2" s="37"/>
      <c r="D2" s="37"/>
      <c r="E2" s="37"/>
      <c r="F2" s="37"/>
      <c r="G2" s="37"/>
      <c r="H2" s="37"/>
      <c r="I2" s="37"/>
      <c r="J2" s="37"/>
    </row>
    <row r="3" spans="1:10" ht="20.25" customHeight="1">
      <c r="A3" s="35"/>
      <c r="B3" s="37"/>
      <c r="C3" s="37"/>
      <c r="D3" s="37"/>
      <c r="E3" s="37"/>
      <c r="F3" s="37"/>
      <c r="G3" s="37"/>
      <c r="H3" s="37"/>
      <c r="I3" s="37"/>
      <c r="J3" s="37"/>
    </row>
    <row r="4" spans="1:10" ht="14.25" customHeight="1">
      <c r="A4" s="35"/>
      <c r="B4" s="106" t="s">
        <v>80</v>
      </c>
      <c r="C4" s="106"/>
      <c r="D4" s="106"/>
      <c r="E4" s="35"/>
      <c r="F4" s="36"/>
      <c r="G4" s="36"/>
      <c r="H4" s="106" t="s">
        <v>81</v>
      </c>
      <c r="I4" s="106"/>
      <c r="J4" s="106"/>
    </row>
    <row r="5" spans="1:10" ht="15">
      <c r="A5" s="35"/>
      <c r="B5" s="35"/>
      <c r="C5" s="38" t="s">
        <v>82</v>
      </c>
      <c r="D5" s="39">
        <f>'house on rent (3)'!C4</f>
        <v>6400000</v>
      </c>
      <c r="E5" s="35"/>
      <c r="F5" s="36"/>
      <c r="G5" s="36"/>
      <c r="H5" s="35"/>
      <c r="I5" s="38" t="s">
        <v>83</v>
      </c>
      <c r="J5" s="40">
        <f>IF(Values_Entered,-PMT(Interest_Rate/Num_Pmt_Per_Year,Loan_Years*Num_Pmt_Per_Year,Loan_Amount),"")</f>
        <v>63023.331707237965</v>
      </c>
    </row>
    <row r="6" spans="1:10" ht="15">
      <c r="A6" s="35"/>
      <c r="B6" s="35"/>
      <c r="C6" s="38" t="s">
        <v>84</v>
      </c>
      <c r="D6" s="39">
        <f>'house on rent (3)'!C5</f>
        <v>0.085</v>
      </c>
      <c r="E6" s="35"/>
      <c r="F6" s="36"/>
      <c r="G6" s="36"/>
      <c r="H6" s="35"/>
      <c r="I6" s="38" t="s">
        <v>85</v>
      </c>
      <c r="J6" s="41">
        <f>IF(Values_Entered,Loan_Years*Num_Pmt_Per_Year,"")</f>
        <v>180</v>
      </c>
    </row>
    <row r="7" spans="1:10" ht="15">
      <c r="A7" s="35"/>
      <c r="B7" s="35"/>
      <c r="C7" s="38" t="s">
        <v>86</v>
      </c>
      <c r="D7" s="39">
        <f>'house on rent (3)'!C6</f>
        <v>15</v>
      </c>
      <c r="E7" s="35"/>
      <c r="F7" s="36"/>
      <c r="G7" s="36"/>
      <c r="H7" s="35"/>
      <c r="I7" s="38" t="s">
        <v>87</v>
      </c>
      <c r="J7" s="41">
        <f>IF(Values_Entered,Number_of_Payments,"")</f>
        <v>180</v>
      </c>
    </row>
    <row r="8" spans="1:10" ht="15">
      <c r="A8" s="35"/>
      <c r="B8" s="35"/>
      <c r="C8" s="38" t="s">
        <v>88</v>
      </c>
      <c r="D8" s="39">
        <f>'house on rent (3)'!C7</f>
        <v>12</v>
      </c>
      <c r="E8" s="35"/>
      <c r="F8" s="36"/>
      <c r="G8" s="36"/>
      <c r="H8" s="35"/>
      <c r="I8" s="38" t="s">
        <v>89</v>
      </c>
      <c r="J8" s="40">
        <f>IF(Values_Entered,SUMIF(Beg_Bal,"&gt;0",Extra_Pay),"")</f>
        <v>0</v>
      </c>
    </row>
    <row r="9" spans="1:10" ht="15">
      <c r="A9" s="35"/>
      <c r="B9" s="35"/>
      <c r="C9" s="38" t="s">
        <v>90</v>
      </c>
      <c r="D9" s="39">
        <f>'house on rent (3)'!C8</f>
        <v>44013</v>
      </c>
      <c r="E9" s="35"/>
      <c r="F9" s="36"/>
      <c r="G9" s="36"/>
      <c r="H9" s="35"/>
      <c r="I9" s="38" t="s">
        <v>91</v>
      </c>
      <c r="J9" s="40">
        <f>IF(Values_Entered,SUMIF(Beg_Bal,"&gt;0",Int),"")</f>
        <v>4944199.707302839</v>
      </c>
    </row>
    <row r="10" spans="1:10" ht="15">
      <c r="A10" s="35"/>
      <c r="B10" s="35"/>
      <c r="C10" s="38" t="s">
        <v>92</v>
      </c>
      <c r="D10" s="39"/>
      <c r="E10" s="35"/>
      <c r="F10" s="37"/>
      <c r="G10" s="37"/>
      <c r="H10" s="37"/>
      <c r="I10" s="37"/>
      <c r="J10" s="42"/>
    </row>
    <row r="11" spans="1:10" ht="15">
      <c r="A11" s="35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5">
      <c r="A12" s="35"/>
      <c r="B12" s="43" t="s">
        <v>93</v>
      </c>
      <c r="C12" s="107"/>
      <c r="D12" s="107"/>
      <c r="E12" s="37"/>
      <c r="F12" s="37"/>
      <c r="G12" s="37"/>
      <c r="H12" s="37"/>
      <c r="I12" s="37"/>
      <c r="J12" s="37"/>
    </row>
    <row r="13" spans="1:10" ht="15">
      <c r="A13" s="35"/>
      <c r="B13" s="43"/>
      <c r="C13" s="44"/>
      <c r="D13" s="44"/>
      <c r="E13" s="37"/>
      <c r="F13" s="37"/>
      <c r="G13" s="37"/>
      <c r="H13" s="37"/>
      <c r="I13" s="37"/>
      <c r="J13" s="37"/>
    </row>
    <row r="14" spans="1:10" ht="6" customHeight="1">
      <c r="A14" s="35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3.75" customHeight="1">
      <c r="A15" s="45"/>
      <c r="B15" s="46"/>
      <c r="C15" s="46"/>
      <c r="D15" s="46"/>
      <c r="E15" s="46"/>
      <c r="F15" s="46"/>
      <c r="G15" s="46"/>
      <c r="H15" s="46"/>
      <c r="I15" s="46"/>
      <c r="J15" s="46"/>
    </row>
    <row r="16" spans="1:10" s="48" customFormat="1" ht="25.5">
      <c r="A16" s="47" t="s">
        <v>94</v>
      </c>
      <c r="B16" s="47" t="s">
        <v>95</v>
      </c>
      <c r="C16" s="47" t="s">
        <v>96</v>
      </c>
      <c r="D16" s="47" t="s">
        <v>97</v>
      </c>
      <c r="E16" s="47" t="s">
        <v>98</v>
      </c>
      <c r="F16" s="47" t="s">
        <v>99</v>
      </c>
      <c r="G16" s="47" t="s">
        <v>100</v>
      </c>
      <c r="H16" s="47" t="s">
        <v>17</v>
      </c>
      <c r="I16" s="47" t="s">
        <v>101</v>
      </c>
      <c r="J16" s="47" t="s">
        <v>102</v>
      </c>
    </row>
    <row r="17" spans="1:10" s="48" customFormat="1" ht="6" customHeight="1">
      <c r="A17" s="45"/>
      <c r="B17" s="49"/>
      <c r="C17" s="49"/>
      <c r="D17" s="49"/>
      <c r="E17" s="49"/>
      <c r="F17" s="49"/>
      <c r="G17" s="49"/>
      <c r="H17" s="49"/>
      <c r="I17" s="49"/>
      <c r="J17" s="50"/>
    </row>
    <row r="18" spans="1:10" s="48" customFormat="1" ht="15">
      <c r="A18" s="35">
        <f>IF(Values_Entered,1,"")</f>
        <v>1</v>
      </c>
      <c r="B18" s="51">
        <f aca="true" t="shared" si="0" ref="B18:B81">IF(Pay_Num&lt;&gt;"",DATE(YEAR(Loan_Start),MONTH(Loan_Start)+(Pay_Num)*12/Num_Pmt_Per_Year,DAY(Loan_Start)),"")</f>
        <v>44044</v>
      </c>
      <c r="C18" s="52">
        <f>IF(Values_Entered,Loan_Amount,"")</f>
        <v>6400000</v>
      </c>
      <c r="D18" s="52">
        <f>IF(Pay_Num&lt;&gt;"",Scheduled_Monthly_Payment,"")</f>
        <v>63023.331707237965</v>
      </c>
      <c r="E18" s="53">
        <f aca="true" t="shared" si="1" ref="E18:E81">IF(AND(Pay_Num&lt;&gt;"",Sched_Pay+Scheduled_Extra_Payments&lt;Beg_Bal),Scheduled_Extra_Payments,IF(AND(Pay_Num&lt;&gt;"",Beg_Bal-Sched_Pay&gt;0),Beg_Bal-Sched_Pay,IF(Pay_Num&lt;&gt;"",0,"")))</f>
        <v>0</v>
      </c>
      <c r="F18" s="52">
        <f aca="true" t="shared" si="2" ref="F18:F81">IF(AND(Pay_Num&lt;&gt;"",Sched_Pay+Extra_Pay&lt;Beg_Bal),Sched_Pay+Extra_Pay,IF(Pay_Num&lt;&gt;"",Beg_Bal,""))</f>
        <v>63023.331707237965</v>
      </c>
      <c r="G18" s="52">
        <f>IF(Pay_Num&lt;&gt;"",Total_Pay-Int,"")</f>
        <v>17689.99837390463</v>
      </c>
      <c r="H18" s="52">
        <f>IF(Pay_Num&lt;&gt;"",Beg_Bal*(Interest_Rate/Num_Pmt_Per_Year),"")</f>
        <v>45333.333333333336</v>
      </c>
      <c r="I18" s="52">
        <f aca="true" t="shared" si="3" ref="I18:I81">IF(AND(Pay_Num&lt;&gt;"",Sched_Pay+Extra_Pay&lt;Beg_Bal),Beg_Bal-Princ,IF(Pay_Num&lt;&gt;"",0,""))</f>
        <v>6382310.001626096</v>
      </c>
      <c r="J18" s="52">
        <f>SUM($H$18:$H18)</f>
        <v>45333.333333333336</v>
      </c>
    </row>
    <row r="19" spans="1:10" s="48" customFormat="1" ht="12.75" customHeight="1">
      <c r="A19" s="35">
        <f aca="true" t="shared" si="4" ref="A19:A82">IF(Values_Entered,A18+1,"")</f>
        <v>2</v>
      </c>
      <c r="B19" s="51">
        <f t="shared" si="0"/>
        <v>44075</v>
      </c>
      <c r="C19" s="52">
        <f aca="true" t="shared" si="5" ref="C19:C82">IF(Pay_Num&lt;&gt;"",I18,"")</f>
        <v>6382310.001626096</v>
      </c>
      <c r="D19" s="52">
        <f>IF(Pay_Num&lt;&gt;"",Scheduled_Monthly_Payment,"")</f>
        <v>63023.331707237965</v>
      </c>
      <c r="E19" s="53">
        <f t="shared" si="1"/>
        <v>0</v>
      </c>
      <c r="F19" s="52">
        <f t="shared" si="2"/>
        <v>63023.331707237965</v>
      </c>
      <c r="G19" s="52">
        <f aca="true" t="shared" si="6" ref="G19:G82">IF(Pay_Num&lt;&gt;"",Total_Pay-Int,"")</f>
        <v>17815.302529053122</v>
      </c>
      <c r="H19" s="52">
        <f aca="true" t="shared" si="7" ref="H19:H82">IF(Pay_Num&lt;&gt;"",Beg_Bal*Interest_Rate/Num_Pmt_Per_Year,"")</f>
        <v>45208.02917818484</v>
      </c>
      <c r="I19" s="52">
        <f t="shared" si="3"/>
        <v>6364494.699097043</v>
      </c>
      <c r="J19" s="52">
        <f>SUM($H$18:$H19)</f>
        <v>90541.36251151818</v>
      </c>
    </row>
    <row r="20" spans="1:10" s="48" customFormat="1" ht="12.75" customHeight="1">
      <c r="A20" s="35">
        <f t="shared" si="4"/>
        <v>3</v>
      </c>
      <c r="B20" s="51">
        <f t="shared" si="0"/>
        <v>44105</v>
      </c>
      <c r="C20" s="52">
        <f t="shared" si="5"/>
        <v>6364494.699097043</v>
      </c>
      <c r="D20" s="52">
        <f aca="true" t="shared" si="8" ref="D20:D83">IF(Pay_Num&lt;&gt;"",Scheduled_Monthly_Payment,"")</f>
        <v>63023.331707237965</v>
      </c>
      <c r="E20" s="53">
        <f t="shared" si="1"/>
        <v>0</v>
      </c>
      <c r="F20" s="52">
        <f t="shared" si="2"/>
        <v>63023.331707237965</v>
      </c>
      <c r="G20" s="52">
        <f t="shared" si="6"/>
        <v>17941.494255300568</v>
      </c>
      <c r="H20" s="52">
        <f t="shared" si="7"/>
        <v>45081.8374519374</v>
      </c>
      <c r="I20" s="52">
        <f t="shared" si="3"/>
        <v>6346553.204841742</v>
      </c>
      <c r="J20" s="52">
        <f>SUM($H$18:$H20)</f>
        <v>135623.19996345558</v>
      </c>
    </row>
    <row r="21" spans="1:10" s="48" customFormat="1" ht="15">
      <c r="A21" s="35">
        <f t="shared" si="4"/>
        <v>4</v>
      </c>
      <c r="B21" s="51">
        <f t="shared" si="0"/>
        <v>44136</v>
      </c>
      <c r="C21" s="52">
        <f t="shared" si="5"/>
        <v>6346553.204841742</v>
      </c>
      <c r="D21" s="52">
        <f>IF(Pay_Num&lt;&gt;"",Scheduled_Monthly_Payment,"")</f>
        <v>63023.331707237965</v>
      </c>
      <c r="E21" s="53">
        <f t="shared" si="1"/>
        <v>0</v>
      </c>
      <c r="F21" s="52">
        <f t="shared" si="2"/>
        <v>63023.331707237965</v>
      </c>
      <c r="G21" s="52">
        <f t="shared" si="6"/>
        <v>18068.579839608952</v>
      </c>
      <c r="H21" s="52">
        <f t="shared" si="7"/>
        <v>44954.75186762901</v>
      </c>
      <c r="I21" s="52">
        <f t="shared" si="3"/>
        <v>6328484.625002134</v>
      </c>
      <c r="J21" s="52">
        <f>SUM($H$18:$H21)</f>
        <v>180577.9518310846</v>
      </c>
    </row>
    <row r="22" spans="1:10" s="48" customFormat="1" ht="15">
      <c r="A22" s="35">
        <f t="shared" si="4"/>
        <v>5</v>
      </c>
      <c r="B22" s="51">
        <f t="shared" si="0"/>
        <v>44166</v>
      </c>
      <c r="C22" s="52">
        <f t="shared" si="5"/>
        <v>6328484.625002134</v>
      </c>
      <c r="D22" s="52">
        <f t="shared" si="8"/>
        <v>63023.331707237965</v>
      </c>
      <c r="E22" s="53">
        <f t="shared" si="1"/>
        <v>0</v>
      </c>
      <c r="F22" s="52">
        <f t="shared" si="2"/>
        <v>63023.331707237965</v>
      </c>
      <c r="G22" s="52">
        <f t="shared" si="6"/>
        <v>18196.56561347285</v>
      </c>
      <c r="H22" s="52">
        <f t="shared" si="7"/>
        <v>44826.766093765116</v>
      </c>
      <c r="I22" s="52">
        <f t="shared" si="3"/>
        <v>6310288.059388661</v>
      </c>
      <c r="J22" s="52">
        <f>SUM($H$18:$H22)</f>
        <v>225404.7179248497</v>
      </c>
    </row>
    <row r="23" spans="1:10" ht="15">
      <c r="A23" s="35">
        <f t="shared" si="4"/>
        <v>6</v>
      </c>
      <c r="B23" s="51">
        <f t="shared" si="0"/>
        <v>44197</v>
      </c>
      <c r="C23" s="52">
        <f t="shared" si="5"/>
        <v>6310288.059388661</v>
      </c>
      <c r="D23" s="52">
        <f t="shared" si="8"/>
        <v>63023.331707237965</v>
      </c>
      <c r="E23" s="53">
        <f t="shared" si="1"/>
        <v>0</v>
      </c>
      <c r="F23" s="52">
        <f t="shared" si="2"/>
        <v>63023.331707237965</v>
      </c>
      <c r="G23" s="52">
        <f t="shared" si="6"/>
        <v>18325.457953234945</v>
      </c>
      <c r="H23" s="52">
        <f t="shared" si="7"/>
        <v>44697.87375400302</v>
      </c>
      <c r="I23" s="52">
        <f t="shared" si="3"/>
        <v>6291962.601435426</v>
      </c>
      <c r="J23" s="52">
        <f>SUM($H$18:$H23)</f>
        <v>270102.59167885274</v>
      </c>
    </row>
    <row r="24" spans="1:10" ht="15">
      <c r="A24" s="35">
        <f t="shared" si="4"/>
        <v>7</v>
      </c>
      <c r="B24" s="51">
        <f t="shared" si="0"/>
        <v>44228</v>
      </c>
      <c r="C24" s="52">
        <f t="shared" si="5"/>
        <v>6291962.601435426</v>
      </c>
      <c r="D24" s="52">
        <f t="shared" si="8"/>
        <v>63023.331707237965</v>
      </c>
      <c r="E24" s="53">
        <f t="shared" si="1"/>
        <v>0</v>
      </c>
      <c r="F24" s="52">
        <f t="shared" si="2"/>
        <v>63023.331707237965</v>
      </c>
      <c r="G24" s="52">
        <f t="shared" si="6"/>
        <v>18455.2632804037</v>
      </c>
      <c r="H24" s="52">
        <f t="shared" si="7"/>
        <v>44568.06842683427</v>
      </c>
      <c r="I24" s="52">
        <f t="shared" si="3"/>
        <v>6273507.338155022</v>
      </c>
      <c r="J24" s="52">
        <f>SUM($H$18:$H24)</f>
        <v>314670.660105687</v>
      </c>
    </row>
    <row r="25" spans="1:10" ht="15">
      <c r="A25" s="35">
        <f t="shared" si="4"/>
        <v>8</v>
      </c>
      <c r="B25" s="51">
        <f t="shared" si="0"/>
        <v>44256</v>
      </c>
      <c r="C25" s="52">
        <f t="shared" si="5"/>
        <v>6273507.338155022</v>
      </c>
      <c r="D25" s="52">
        <f t="shared" si="8"/>
        <v>63023.331707237965</v>
      </c>
      <c r="E25" s="53">
        <f t="shared" si="1"/>
        <v>0</v>
      </c>
      <c r="F25" s="52">
        <f t="shared" si="2"/>
        <v>63023.331707237965</v>
      </c>
      <c r="G25" s="52">
        <f t="shared" si="6"/>
        <v>18585.98806197322</v>
      </c>
      <c r="H25" s="52">
        <f t="shared" si="7"/>
        <v>44437.343645264744</v>
      </c>
      <c r="I25" s="52">
        <f t="shared" si="3"/>
        <v>6254921.350093049</v>
      </c>
      <c r="J25" s="52">
        <f>SUM($H$18:$H25)</f>
        <v>359108.0037509517</v>
      </c>
    </row>
    <row r="26" spans="1:10" ht="15">
      <c r="A26" s="35">
        <f t="shared" si="4"/>
        <v>9</v>
      </c>
      <c r="B26" s="51">
        <f t="shared" si="0"/>
        <v>44287</v>
      </c>
      <c r="C26" s="52">
        <f t="shared" si="5"/>
        <v>6254921.350093049</v>
      </c>
      <c r="D26" s="52">
        <f t="shared" si="8"/>
        <v>63023.331707237965</v>
      </c>
      <c r="E26" s="53">
        <f t="shared" si="1"/>
        <v>0</v>
      </c>
      <c r="F26" s="52">
        <f t="shared" si="2"/>
        <v>63023.331707237965</v>
      </c>
      <c r="G26" s="52">
        <f t="shared" si="6"/>
        <v>18717.638810745535</v>
      </c>
      <c r="H26" s="52">
        <f t="shared" si="7"/>
        <v>44305.69289649243</v>
      </c>
      <c r="I26" s="52">
        <f t="shared" si="3"/>
        <v>6236203.711282304</v>
      </c>
      <c r="J26" s="52">
        <f>SUM($H$18:$H26)</f>
        <v>403413.69664744416</v>
      </c>
    </row>
    <row r="27" spans="1:10" ht="15">
      <c r="A27" s="35">
        <f t="shared" si="4"/>
        <v>10</v>
      </c>
      <c r="B27" s="51">
        <f t="shared" si="0"/>
        <v>44317</v>
      </c>
      <c r="C27" s="52">
        <f t="shared" si="5"/>
        <v>6236203.711282304</v>
      </c>
      <c r="D27" s="52">
        <f t="shared" si="8"/>
        <v>63023.331707237965</v>
      </c>
      <c r="E27" s="53">
        <f t="shared" si="1"/>
        <v>0</v>
      </c>
      <c r="F27" s="52">
        <f t="shared" si="2"/>
        <v>63023.331707237965</v>
      </c>
      <c r="G27" s="52">
        <f t="shared" si="6"/>
        <v>18850.222085654976</v>
      </c>
      <c r="H27" s="52">
        <f t="shared" si="7"/>
        <v>44173.10962158299</v>
      </c>
      <c r="I27" s="52">
        <f t="shared" si="3"/>
        <v>6217353.489196649</v>
      </c>
      <c r="J27" s="52">
        <f>SUM($H$18:$H27)</f>
        <v>447586.8062690272</v>
      </c>
    </row>
    <row r="28" spans="1:10" ht="15">
      <c r="A28" s="35">
        <f t="shared" si="4"/>
        <v>11</v>
      </c>
      <c r="B28" s="51">
        <f t="shared" si="0"/>
        <v>44348</v>
      </c>
      <c r="C28" s="52">
        <f t="shared" si="5"/>
        <v>6217353.489196649</v>
      </c>
      <c r="D28" s="52">
        <f t="shared" si="8"/>
        <v>63023.331707237965</v>
      </c>
      <c r="E28" s="53">
        <f t="shared" si="1"/>
        <v>0</v>
      </c>
      <c r="F28" s="52">
        <f t="shared" si="2"/>
        <v>63023.331707237965</v>
      </c>
      <c r="G28" s="52">
        <f t="shared" si="6"/>
        <v>18983.74449209503</v>
      </c>
      <c r="H28" s="52">
        <f t="shared" si="7"/>
        <v>44039.587215142936</v>
      </c>
      <c r="I28" s="52">
        <f t="shared" si="3"/>
        <v>6198369.744704554</v>
      </c>
      <c r="J28" s="52">
        <f>SUM($H$18:$H28)</f>
        <v>491626.3934841701</v>
      </c>
    </row>
    <row r="29" spans="1:10" ht="15">
      <c r="A29" s="35">
        <f t="shared" si="4"/>
        <v>12</v>
      </c>
      <c r="B29" s="51">
        <f t="shared" si="0"/>
        <v>44378</v>
      </c>
      <c r="C29" s="52">
        <f t="shared" si="5"/>
        <v>6198369.744704554</v>
      </c>
      <c r="D29" s="52">
        <f t="shared" si="8"/>
        <v>63023.331707237965</v>
      </c>
      <c r="E29" s="53">
        <f t="shared" si="1"/>
        <v>0</v>
      </c>
      <c r="F29" s="52">
        <f t="shared" si="2"/>
        <v>63023.331707237965</v>
      </c>
      <c r="G29" s="52">
        <f t="shared" si="6"/>
        <v>19118.212682247373</v>
      </c>
      <c r="H29" s="52">
        <f t="shared" si="7"/>
        <v>43905.11902499059</v>
      </c>
      <c r="I29" s="52">
        <f t="shared" si="3"/>
        <v>6179251.532022307</v>
      </c>
      <c r="J29" s="52">
        <f>SUM($H$18:$H29)</f>
        <v>535531.5125091607</v>
      </c>
    </row>
    <row r="30" spans="1:10" ht="15">
      <c r="A30" s="35">
        <f t="shared" si="4"/>
        <v>13</v>
      </c>
      <c r="B30" s="51">
        <f t="shared" si="0"/>
        <v>44409</v>
      </c>
      <c r="C30" s="52">
        <f t="shared" si="5"/>
        <v>6179251.532022307</v>
      </c>
      <c r="D30" s="52">
        <f t="shared" si="8"/>
        <v>63023.331707237965</v>
      </c>
      <c r="E30" s="53">
        <f t="shared" si="1"/>
        <v>0</v>
      </c>
      <c r="F30" s="52">
        <f t="shared" si="2"/>
        <v>63023.331707237965</v>
      </c>
      <c r="G30" s="52">
        <f t="shared" si="6"/>
        <v>19253.633355413287</v>
      </c>
      <c r="H30" s="52">
        <f t="shared" si="7"/>
        <v>43769.69835182468</v>
      </c>
      <c r="I30" s="52">
        <f t="shared" si="3"/>
        <v>6159997.898666893</v>
      </c>
      <c r="J30" s="52">
        <f>SUM($H$18:$H30)</f>
        <v>579301.2108609853</v>
      </c>
    </row>
    <row r="31" spans="1:10" ht="15">
      <c r="A31" s="35">
        <f t="shared" si="4"/>
        <v>14</v>
      </c>
      <c r="B31" s="51">
        <f t="shared" si="0"/>
        <v>44440</v>
      </c>
      <c r="C31" s="52">
        <f t="shared" si="5"/>
        <v>6159997.898666893</v>
      </c>
      <c r="D31" s="52">
        <f t="shared" si="8"/>
        <v>63023.331707237965</v>
      </c>
      <c r="E31" s="53">
        <f t="shared" si="1"/>
        <v>0</v>
      </c>
      <c r="F31" s="52">
        <f t="shared" si="2"/>
        <v>63023.331707237965</v>
      </c>
      <c r="G31" s="52">
        <f t="shared" si="6"/>
        <v>19390.01325834747</v>
      </c>
      <c r="H31" s="52">
        <f t="shared" si="7"/>
        <v>43633.318448890495</v>
      </c>
      <c r="I31" s="52">
        <f t="shared" si="3"/>
        <v>6140607.885408546</v>
      </c>
      <c r="J31" s="52">
        <f>SUM($H$18:$H31)</f>
        <v>622934.5293098758</v>
      </c>
    </row>
    <row r="32" spans="1:10" ht="15">
      <c r="A32" s="35">
        <f t="shared" si="4"/>
        <v>15</v>
      </c>
      <c r="B32" s="51">
        <f t="shared" si="0"/>
        <v>44470</v>
      </c>
      <c r="C32" s="52">
        <f t="shared" si="5"/>
        <v>6140607.885408546</v>
      </c>
      <c r="D32" s="52">
        <f t="shared" si="8"/>
        <v>63023.331707237965</v>
      </c>
      <c r="E32" s="53">
        <f t="shared" si="1"/>
        <v>0</v>
      </c>
      <c r="F32" s="52">
        <f t="shared" si="2"/>
        <v>63023.331707237965</v>
      </c>
      <c r="G32" s="52">
        <f t="shared" si="6"/>
        <v>19527.359185594098</v>
      </c>
      <c r="H32" s="52">
        <f t="shared" si="7"/>
        <v>43495.97252164387</v>
      </c>
      <c r="I32" s="52">
        <f t="shared" si="3"/>
        <v>6121080.526222952</v>
      </c>
      <c r="J32" s="52">
        <f>SUM($H$18:$H32)</f>
        <v>666430.5018315197</v>
      </c>
    </row>
    <row r="33" spans="1:10" ht="15">
      <c r="A33" s="35">
        <f t="shared" si="4"/>
        <v>16</v>
      </c>
      <c r="B33" s="51">
        <f t="shared" si="0"/>
        <v>44501</v>
      </c>
      <c r="C33" s="52">
        <f t="shared" si="5"/>
        <v>6121080.526222952</v>
      </c>
      <c r="D33" s="52">
        <f t="shared" si="8"/>
        <v>63023.331707237965</v>
      </c>
      <c r="E33" s="53">
        <f t="shared" si="1"/>
        <v>0</v>
      </c>
      <c r="F33" s="52">
        <f t="shared" si="2"/>
        <v>63023.331707237965</v>
      </c>
      <c r="G33" s="52">
        <f t="shared" si="6"/>
        <v>19665.677979825385</v>
      </c>
      <c r="H33" s="52">
        <f t="shared" si="7"/>
        <v>43357.65372741258</v>
      </c>
      <c r="I33" s="52">
        <f t="shared" si="3"/>
        <v>6101414.848243127</v>
      </c>
      <c r="J33" s="52">
        <f>SUM($H$18:$H33)</f>
        <v>709788.1555589322</v>
      </c>
    </row>
    <row r="34" spans="1:10" ht="15">
      <c r="A34" s="35">
        <f t="shared" si="4"/>
        <v>17</v>
      </c>
      <c r="B34" s="51">
        <f t="shared" si="0"/>
        <v>44531</v>
      </c>
      <c r="C34" s="52">
        <f t="shared" si="5"/>
        <v>6101414.848243127</v>
      </c>
      <c r="D34" s="52">
        <f t="shared" si="8"/>
        <v>63023.331707237965</v>
      </c>
      <c r="E34" s="53">
        <f t="shared" si="1"/>
        <v>0</v>
      </c>
      <c r="F34" s="52">
        <f t="shared" si="2"/>
        <v>63023.331707237965</v>
      </c>
      <c r="G34" s="52">
        <f t="shared" si="6"/>
        <v>19804.97653218248</v>
      </c>
      <c r="H34" s="52">
        <f t="shared" si="7"/>
        <v>43218.35517505548</v>
      </c>
      <c r="I34" s="52">
        <f t="shared" si="3"/>
        <v>6081609.871710944</v>
      </c>
      <c r="J34" s="52">
        <f>SUM($H$18:$H34)</f>
        <v>753006.5107339877</v>
      </c>
    </row>
    <row r="35" spans="1:10" ht="15">
      <c r="A35" s="35">
        <f t="shared" si="4"/>
        <v>18</v>
      </c>
      <c r="B35" s="51">
        <f t="shared" si="0"/>
        <v>44562</v>
      </c>
      <c r="C35" s="52">
        <f t="shared" si="5"/>
        <v>6081609.871710944</v>
      </c>
      <c r="D35" s="52">
        <f t="shared" si="8"/>
        <v>63023.331707237965</v>
      </c>
      <c r="E35" s="53">
        <f t="shared" si="1"/>
        <v>0</v>
      </c>
      <c r="F35" s="52">
        <f t="shared" si="2"/>
        <v>63023.331707237965</v>
      </c>
      <c r="G35" s="52">
        <f t="shared" si="6"/>
        <v>19945.261782618778</v>
      </c>
      <c r="H35" s="52">
        <f t="shared" si="7"/>
        <v>43078.06992461919</v>
      </c>
      <c r="I35" s="52">
        <f t="shared" si="3"/>
        <v>6061664.609928325</v>
      </c>
      <c r="J35" s="52">
        <f>SUM($H$18:$H35)</f>
        <v>796084.5806586068</v>
      </c>
    </row>
    <row r="36" spans="1:10" ht="15">
      <c r="A36" s="35">
        <f t="shared" si="4"/>
        <v>19</v>
      </c>
      <c r="B36" s="51">
        <f t="shared" si="0"/>
        <v>44593</v>
      </c>
      <c r="C36" s="52">
        <f t="shared" si="5"/>
        <v>6061664.609928325</v>
      </c>
      <c r="D36" s="52">
        <f t="shared" si="8"/>
        <v>63023.331707237965</v>
      </c>
      <c r="E36" s="53">
        <f t="shared" si="1"/>
        <v>0</v>
      </c>
      <c r="F36" s="52">
        <f t="shared" si="2"/>
        <v>63023.331707237965</v>
      </c>
      <c r="G36" s="52">
        <f t="shared" si="6"/>
        <v>20086.540720245663</v>
      </c>
      <c r="H36" s="52">
        <f t="shared" si="7"/>
        <v>42936.7909869923</v>
      </c>
      <c r="I36" s="52">
        <f t="shared" si="3"/>
        <v>6041578.069208079</v>
      </c>
      <c r="J36" s="52">
        <f>SUM($H$18:$H36)</f>
        <v>839021.3716455991</v>
      </c>
    </row>
    <row r="37" spans="1:10" ht="15">
      <c r="A37" s="35">
        <f t="shared" si="4"/>
        <v>20</v>
      </c>
      <c r="B37" s="51">
        <f t="shared" si="0"/>
        <v>44621</v>
      </c>
      <c r="C37" s="52">
        <f t="shared" si="5"/>
        <v>6041578.069208079</v>
      </c>
      <c r="D37" s="52">
        <f t="shared" si="8"/>
        <v>63023.331707237965</v>
      </c>
      <c r="E37" s="53">
        <f t="shared" si="1"/>
        <v>0</v>
      </c>
      <c r="F37" s="52">
        <f t="shared" si="2"/>
        <v>63023.331707237965</v>
      </c>
      <c r="G37" s="52">
        <f t="shared" si="6"/>
        <v>20228.820383680737</v>
      </c>
      <c r="H37" s="52">
        <f t="shared" si="7"/>
        <v>42794.51132355723</v>
      </c>
      <c r="I37" s="52">
        <f t="shared" si="3"/>
        <v>6021349.248824398</v>
      </c>
      <c r="J37" s="52">
        <f>SUM($H$18:$H37)</f>
        <v>881815.8829691564</v>
      </c>
    </row>
    <row r="38" spans="1:10" ht="15">
      <c r="A38" s="35">
        <f t="shared" si="4"/>
        <v>21</v>
      </c>
      <c r="B38" s="51">
        <f t="shared" si="0"/>
        <v>44652</v>
      </c>
      <c r="C38" s="52">
        <f t="shared" si="5"/>
        <v>6021349.248824398</v>
      </c>
      <c r="D38" s="52">
        <f t="shared" si="8"/>
        <v>63023.331707237965</v>
      </c>
      <c r="E38" s="53">
        <f t="shared" si="1"/>
        <v>0</v>
      </c>
      <c r="F38" s="52">
        <f t="shared" si="2"/>
        <v>63023.331707237965</v>
      </c>
      <c r="G38" s="52">
        <f t="shared" si="6"/>
        <v>20372.107861398472</v>
      </c>
      <c r="H38" s="52">
        <f t="shared" si="7"/>
        <v>42651.22384583949</v>
      </c>
      <c r="I38" s="52">
        <f t="shared" si="3"/>
        <v>6000977.140962999</v>
      </c>
      <c r="J38" s="52">
        <f>SUM($H$18:$H38)</f>
        <v>924467.1068149959</v>
      </c>
    </row>
    <row r="39" spans="1:10" ht="15">
      <c r="A39" s="35">
        <f t="shared" si="4"/>
        <v>22</v>
      </c>
      <c r="B39" s="51">
        <f t="shared" si="0"/>
        <v>44682</v>
      </c>
      <c r="C39" s="52">
        <f t="shared" si="5"/>
        <v>6000977.140962999</v>
      </c>
      <c r="D39" s="52">
        <f t="shared" si="8"/>
        <v>63023.331707237965</v>
      </c>
      <c r="E39" s="53">
        <f t="shared" si="1"/>
        <v>0</v>
      </c>
      <c r="F39" s="52">
        <f t="shared" si="2"/>
        <v>63023.331707237965</v>
      </c>
      <c r="G39" s="52">
        <f t="shared" si="6"/>
        <v>20516.410292083383</v>
      </c>
      <c r="H39" s="52">
        <f t="shared" si="7"/>
        <v>42506.92141515458</v>
      </c>
      <c r="I39" s="52">
        <f t="shared" si="3"/>
        <v>5980460.730670916</v>
      </c>
      <c r="J39" s="52">
        <f>SUM($H$18:$H39)</f>
        <v>966974.0282301505</v>
      </c>
    </row>
    <row r="40" spans="1:10" ht="15">
      <c r="A40" s="35">
        <f t="shared" si="4"/>
        <v>23</v>
      </c>
      <c r="B40" s="51">
        <f t="shared" si="0"/>
        <v>44713</v>
      </c>
      <c r="C40" s="52">
        <f t="shared" si="5"/>
        <v>5980460.730670916</v>
      </c>
      <c r="D40" s="52">
        <f t="shared" si="8"/>
        <v>63023.331707237965</v>
      </c>
      <c r="E40" s="53">
        <f t="shared" si="1"/>
        <v>0</v>
      </c>
      <c r="F40" s="52">
        <f t="shared" si="2"/>
        <v>63023.331707237965</v>
      </c>
      <c r="G40" s="52">
        <f t="shared" si="6"/>
        <v>20661.734864985643</v>
      </c>
      <c r="H40" s="52">
        <f t="shared" si="7"/>
        <v>42361.59684225232</v>
      </c>
      <c r="I40" s="52">
        <f t="shared" si="3"/>
        <v>5959798.99580593</v>
      </c>
      <c r="J40" s="52">
        <f>SUM($H$18:$H40)</f>
        <v>1009335.6250724028</v>
      </c>
    </row>
    <row r="41" spans="1:10" ht="15">
      <c r="A41" s="35">
        <f t="shared" si="4"/>
        <v>24</v>
      </c>
      <c r="B41" s="51">
        <f t="shared" si="0"/>
        <v>44743</v>
      </c>
      <c r="C41" s="52">
        <f t="shared" si="5"/>
        <v>5959798.99580593</v>
      </c>
      <c r="D41" s="52">
        <f t="shared" si="8"/>
        <v>63023.331707237965</v>
      </c>
      <c r="E41" s="53">
        <f t="shared" si="1"/>
        <v>0</v>
      </c>
      <c r="F41" s="52">
        <f t="shared" si="2"/>
        <v>63023.331707237965</v>
      </c>
      <c r="G41" s="52">
        <f t="shared" si="6"/>
        <v>20808.088820279285</v>
      </c>
      <c r="H41" s="52">
        <f t="shared" si="7"/>
        <v>42215.24288695868</v>
      </c>
      <c r="I41" s="52">
        <f t="shared" si="3"/>
        <v>5938990.906985651</v>
      </c>
      <c r="J41" s="52">
        <f>SUM($H$18:$H41)</f>
        <v>1051550.8679593615</v>
      </c>
    </row>
    <row r="42" spans="1:10" ht="15">
      <c r="A42" s="35">
        <f t="shared" si="4"/>
        <v>25</v>
      </c>
      <c r="B42" s="51">
        <f t="shared" si="0"/>
        <v>44774</v>
      </c>
      <c r="C42" s="52">
        <f t="shared" si="5"/>
        <v>5938990.906985651</v>
      </c>
      <c r="D42" s="52">
        <f t="shared" si="8"/>
        <v>63023.331707237965</v>
      </c>
      <c r="E42" s="53">
        <f t="shared" si="1"/>
        <v>0</v>
      </c>
      <c r="F42" s="52">
        <f t="shared" si="2"/>
        <v>63023.331707237965</v>
      </c>
      <c r="G42" s="52">
        <f t="shared" si="6"/>
        <v>20955.479449422935</v>
      </c>
      <c r="H42" s="52">
        <f t="shared" si="7"/>
        <v>42067.85225781503</v>
      </c>
      <c r="I42" s="52">
        <f t="shared" si="3"/>
        <v>5918035.427536228</v>
      </c>
      <c r="J42" s="52">
        <f>SUM($H$18:$H42)</f>
        <v>1093618.7202171765</v>
      </c>
    </row>
    <row r="43" spans="1:10" ht="15">
      <c r="A43" s="35">
        <f t="shared" si="4"/>
        <v>26</v>
      </c>
      <c r="B43" s="51">
        <f t="shared" si="0"/>
        <v>44805</v>
      </c>
      <c r="C43" s="52">
        <f t="shared" si="5"/>
        <v>5918035.427536228</v>
      </c>
      <c r="D43" s="52">
        <f t="shared" si="8"/>
        <v>63023.331707237965</v>
      </c>
      <c r="E43" s="53">
        <f t="shared" si="1"/>
        <v>0</v>
      </c>
      <c r="F43" s="52">
        <f t="shared" si="2"/>
        <v>63023.331707237965</v>
      </c>
      <c r="G43" s="52">
        <f t="shared" si="6"/>
        <v>21103.914095523018</v>
      </c>
      <c r="H43" s="52">
        <f t="shared" si="7"/>
        <v>41919.41761171495</v>
      </c>
      <c r="I43" s="52">
        <f t="shared" si="3"/>
        <v>5896931.513440705</v>
      </c>
      <c r="J43" s="52">
        <f>SUM($H$18:$H43)</f>
        <v>1135538.1378288914</v>
      </c>
    </row>
    <row r="44" spans="1:10" ht="15">
      <c r="A44" s="35">
        <f t="shared" si="4"/>
        <v>27</v>
      </c>
      <c r="B44" s="51">
        <f t="shared" si="0"/>
        <v>44835</v>
      </c>
      <c r="C44" s="52">
        <f t="shared" si="5"/>
        <v>5896931.513440705</v>
      </c>
      <c r="D44" s="52">
        <f t="shared" si="8"/>
        <v>63023.331707237965</v>
      </c>
      <c r="E44" s="53">
        <f t="shared" si="1"/>
        <v>0</v>
      </c>
      <c r="F44" s="52">
        <f t="shared" si="2"/>
        <v>63023.331707237965</v>
      </c>
      <c r="G44" s="52">
        <f t="shared" si="6"/>
        <v>21253.400153699637</v>
      </c>
      <c r="H44" s="52">
        <f t="shared" si="7"/>
        <v>41769.93155353833</v>
      </c>
      <c r="I44" s="52">
        <f t="shared" si="3"/>
        <v>5875678.113287006</v>
      </c>
      <c r="J44" s="52">
        <f>SUM($H$18:$H44)</f>
        <v>1177308.0693824298</v>
      </c>
    </row>
    <row r="45" spans="1:10" ht="15">
      <c r="A45" s="35">
        <f t="shared" si="4"/>
        <v>28</v>
      </c>
      <c r="B45" s="51">
        <f t="shared" si="0"/>
        <v>44866</v>
      </c>
      <c r="C45" s="52">
        <f t="shared" si="5"/>
        <v>5875678.113287006</v>
      </c>
      <c r="D45" s="52">
        <f t="shared" si="8"/>
        <v>63023.331707237965</v>
      </c>
      <c r="E45" s="53">
        <f t="shared" si="1"/>
        <v>0</v>
      </c>
      <c r="F45" s="52">
        <f t="shared" si="2"/>
        <v>63023.331707237965</v>
      </c>
      <c r="G45" s="52">
        <f t="shared" si="6"/>
        <v>21403.945071455004</v>
      </c>
      <c r="H45" s="52">
        <f t="shared" si="7"/>
        <v>41619.38663578296</v>
      </c>
      <c r="I45" s="52">
        <f t="shared" si="3"/>
        <v>5854274.1682155505</v>
      </c>
      <c r="J45" s="52">
        <f>SUM($H$18:$H45)</f>
        <v>1218927.4560182127</v>
      </c>
    </row>
    <row r="46" spans="1:10" ht="15">
      <c r="A46" s="35">
        <f t="shared" si="4"/>
        <v>29</v>
      </c>
      <c r="B46" s="51">
        <f t="shared" si="0"/>
        <v>44896</v>
      </c>
      <c r="C46" s="52">
        <f t="shared" si="5"/>
        <v>5854274.1682155505</v>
      </c>
      <c r="D46" s="52">
        <f t="shared" si="8"/>
        <v>63023.331707237965</v>
      </c>
      <c r="E46" s="53">
        <f t="shared" si="1"/>
        <v>0</v>
      </c>
      <c r="F46" s="52">
        <f t="shared" si="2"/>
        <v>63023.331707237965</v>
      </c>
      <c r="G46" s="52">
        <f t="shared" si="6"/>
        <v>21555.556349044477</v>
      </c>
      <c r="H46" s="52">
        <f t="shared" si="7"/>
        <v>41467.77535819349</v>
      </c>
      <c r="I46" s="52">
        <f t="shared" si="3"/>
        <v>5832718.611866506</v>
      </c>
      <c r="J46" s="52">
        <f>SUM($H$18:$H46)</f>
        <v>1260395.2313764063</v>
      </c>
    </row>
    <row r="47" spans="1:10" ht="15">
      <c r="A47" s="35">
        <f t="shared" si="4"/>
        <v>30</v>
      </c>
      <c r="B47" s="51">
        <f t="shared" si="0"/>
        <v>44927</v>
      </c>
      <c r="C47" s="52">
        <f t="shared" si="5"/>
        <v>5832718.611866506</v>
      </c>
      <c r="D47" s="52">
        <f t="shared" si="8"/>
        <v>63023.331707237965</v>
      </c>
      <c r="E47" s="53">
        <f t="shared" si="1"/>
        <v>0</v>
      </c>
      <c r="F47" s="52">
        <f t="shared" si="2"/>
        <v>63023.331707237965</v>
      </c>
      <c r="G47" s="52">
        <f t="shared" si="6"/>
        <v>21708.241539850213</v>
      </c>
      <c r="H47" s="52">
        <f t="shared" si="7"/>
        <v>41315.09016738775</v>
      </c>
      <c r="I47" s="52">
        <f t="shared" si="3"/>
        <v>5811010.370326656</v>
      </c>
      <c r="J47" s="52">
        <f>SUM($H$18:$H47)</f>
        <v>1301710.3215437941</v>
      </c>
    </row>
    <row r="48" spans="1:10" ht="15">
      <c r="A48" s="35">
        <f t="shared" si="4"/>
        <v>31</v>
      </c>
      <c r="B48" s="51">
        <f t="shared" si="0"/>
        <v>44958</v>
      </c>
      <c r="C48" s="52">
        <f t="shared" si="5"/>
        <v>5811010.370326656</v>
      </c>
      <c r="D48" s="52">
        <f t="shared" si="8"/>
        <v>63023.331707237965</v>
      </c>
      <c r="E48" s="53">
        <f t="shared" si="1"/>
        <v>0</v>
      </c>
      <c r="F48" s="52">
        <f t="shared" si="2"/>
        <v>63023.331707237965</v>
      </c>
      <c r="G48" s="52">
        <f t="shared" si="6"/>
        <v>21862.008250757484</v>
      </c>
      <c r="H48" s="52">
        <f t="shared" si="7"/>
        <v>41161.32345648048</v>
      </c>
      <c r="I48" s="52">
        <f t="shared" si="3"/>
        <v>5789148.362075899</v>
      </c>
      <c r="J48" s="52">
        <f>SUM($H$18:$H48)</f>
        <v>1342871.6450002745</v>
      </c>
    </row>
    <row r="49" spans="1:10" ht="15">
      <c r="A49" s="35">
        <f t="shared" si="4"/>
        <v>32</v>
      </c>
      <c r="B49" s="51">
        <f t="shared" si="0"/>
        <v>44986</v>
      </c>
      <c r="C49" s="52">
        <f t="shared" si="5"/>
        <v>5789148.362075899</v>
      </c>
      <c r="D49" s="52">
        <f t="shared" si="8"/>
        <v>63023.331707237965</v>
      </c>
      <c r="E49" s="53">
        <f t="shared" si="1"/>
        <v>0</v>
      </c>
      <c r="F49" s="52">
        <f t="shared" si="2"/>
        <v>63023.331707237965</v>
      </c>
      <c r="G49" s="52">
        <f t="shared" si="6"/>
        <v>22016.864142533683</v>
      </c>
      <c r="H49" s="52">
        <f t="shared" si="7"/>
        <v>41006.46756470428</v>
      </c>
      <c r="I49" s="52">
        <f t="shared" si="3"/>
        <v>5767131.497933365</v>
      </c>
      <c r="J49" s="52">
        <f>SUM($H$18:$H49)</f>
        <v>1383878.112564979</v>
      </c>
    </row>
    <row r="50" spans="1:10" ht="15">
      <c r="A50" s="35">
        <f t="shared" si="4"/>
        <v>33</v>
      </c>
      <c r="B50" s="51">
        <f t="shared" si="0"/>
        <v>45017</v>
      </c>
      <c r="C50" s="52">
        <f t="shared" si="5"/>
        <v>5767131.497933365</v>
      </c>
      <c r="D50" s="52">
        <f t="shared" si="8"/>
        <v>63023.331707237965</v>
      </c>
      <c r="E50" s="53">
        <f t="shared" si="1"/>
        <v>0</v>
      </c>
      <c r="F50" s="52">
        <f t="shared" si="2"/>
        <v>63023.331707237965</v>
      </c>
      <c r="G50" s="52">
        <f t="shared" si="6"/>
        <v>22172.816930209956</v>
      </c>
      <c r="H50" s="52">
        <f t="shared" si="7"/>
        <v>40850.51477702801</v>
      </c>
      <c r="I50" s="52">
        <f t="shared" si="3"/>
        <v>5744958.681003155</v>
      </c>
      <c r="J50" s="52">
        <f>SUM($H$18:$H50)</f>
        <v>1424728.627342007</v>
      </c>
    </row>
    <row r="51" spans="1:10" ht="15">
      <c r="A51" s="35">
        <f t="shared" si="4"/>
        <v>34</v>
      </c>
      <c r="B51" s="51">
        <f t="shared" si="0"/>
        <v>45047</v>
      </c>
      <c r="C51" s="52">
        <f t="shared" si="5"/>
        <v>5744958.681003155</v>
      </c>
      <c r="D51" s="52">
        <f t="shared" si="8"/>
        <v>63023.331707237965</v>
      </c>
      <c r="E51" s="53">
        <f t="shared" si="1"/>
        <v>0</v>
      </c>
      <c r="F51" s="52">
        <f t="shared" si="2"/>
        <v>63023.331707237965</v>
      </c>
      <c r="G51" s="52">
        <f t="shared" si="6"/>
        <v>22329.874383465612</v>
      </c>
      <c r="H51" s="52">
        <f t="shared" si="7"/>
        <v>40693.45732377235</v>
      </c>
      <c r="I51" s="52">
        <f t="shared" si="3"/>
        <v>5722628.80661969</v>
      </c>
      <c r="J51" s="52">
        <f>SUM($H$18:$H51)</f>
        <v>1465422.0846657793</v>
      </c>
    </row>
    <row r="52" spans="1:10" ht="15">
      <c r="A52" s="35">
        <f t="shared" si="4"/>
        <v>35</v>
      </c>
      <c r="B52" s="51">
        <f t="shared" si="0"/>
        <v>45078</v>
      </c>
      <c r="C52" s="52">
        <f t="shared" si="5"/>
        <v>5722628.80661969</v>
      </c>
      <c r="D52" s="52">
        <f t="shared" si="8"/>
        <v>63023.331707237965</v>
      </c>
      <c r="E52" s="53">
        <f t="shared" si="1"/>
        <v>0</v>
      </c>
      <c r="F52" s="52">
        <f t="shared" si="2"/>
        <v>63023.331707237965</v>
      </c>
      <c r="G52" s="52">
        <f t="shared" si="6"/>
        <v>22488.04432701516</v>
      </c>
      <c r="H52" s="52">
        <f t="shared" si="7"/>
        <v>40535.287380222806</v>
      </c>
      <c r="I52" s="52">
        <f t="shared" si="3"/>
        <v>5700140.762292675</v>
      </c>
      <c r="J52" s="52">
        <f>SUM($H$18:$H52)</f>
        <v>1505957.372046002</v>
      </c>
    </row>
    <row r="53" spans="1:10" ht="15">
      <c r="A53" s="35">
        <f t="shared" si="4"/>
        <v>36</v>
      </c>
      <c r="B53" s="51">
        <f t="shared" si="0"/>
        <v>45108</v>
      </c>
      <c r="C53" s="52">
        <f t="shared" si="5"/>
        <v>5700140.762292675</v>
      </c>
      <c r="D53" s="52">
        <f t="shared" si="8"/>
        <v>63023.331707237965</v>
      </c>
      <c r="E53" s="53">
        <f t="shared" si="1"/>
        <v>0</v>
      </c>
      <c r="F53" s="52">
        <f t="shared" si="2"/>
        <v>63023.331707237965</v>
      </c>
      <c r="G53" s="52">
        <f t="shared" si="6"/>
        <v>22647.334640998182</v>
      </c>
      <c r="H53" s="52">
        <f t="shared" si="7"/>
        <v>40375.99706623978</v>
      </c>
      <c r="I53" s="52">
        <f t="shared" si="3"/>
        <v>5677493.427651676</v>
      </c>
      <c r="J53" s="52">
        <f>SUM($H$18:$H53)</f>
        <v>1546333.3691122418</v>
      </c>
    </row>
    <row r="54" spans="1:10" ht="15">
      <c r="A54" s="35">
        <f t="shared" si="4"/>
        <v>37</v>
      </c>
      <c r="B54" s="51">
        <f t="shared" si="0"/>
        <v>45139</v>
      </c>
      <c r="C54" s="52">
        <f t="shared" si="5"/>
        <v>5677493.427651676</v>
      </c>
      <c r="D54" s="52">
        <f t="shared" si="8"/>
        <v>63023.331707237965</v>
      </c>
      <c r="E54" s="53">
        <f t="shared" si="1"/>
        <v>0</v>
      </c>
      <c r="F54" s="52">
        <f t="shared" si="2"/>
        <v>63023.331707237965</v>
      </c>
      <c r="G54" s="52">
        <f t="shared" si="6"/>
        <v>22807.753261371923</v>
      </c>
      <c r="H54" s="52">
        <f t="shared" si="7"/>
        <v>40215.57844586604</v>
      </c>
      <c r="I54" s="52">
        <f t="shared" si="3"/>
        <v>5654685.674390305</v>
      </c>
      <c r="J54" s="52">
        <f>SUM($H$18:$H54)</f>
        <v>1586548.9475581078</v>
      </c>
    </row>
    <row r="55" spans="1:10" ht="15">
      <c r="A55" s="35">
        <f t="shared" si="4"/>
        <v>38</v>
      </c>
      <c r="B55" s="51">
        <f t="shared" si="0"/>
        <v>45170</v>
      </c>
      <c r="C55" s="52">
        <f t="shared" si="5"/>
        <v>5654685.674390305</v>
      </c>
      <c r="D55" s="52">
        <f t="shared" si="8"/>
        <v>63023.331707237965</v>
      </c>
      <c r="E55" s="53">
        <f t="shared" si="1"/>
        <v>0</v>
      </c>
      <c r="F55" s="52">
        <f t="shared" si="2"/>
        <v>63023.331707237965</v>
      </c>
      <c r="G55" s="52">
        <f t="shared" si="6"/>
        <v>22969.308180306638</v>
      </c>
      <c r="H55" s="52">
        <f t="shared" si="7"/>
        <v>40054.02352693133</v>
      </c>
      <c r="I55" s="52">
        <f t="shared" si="3"/>
        <v>5631716.366209998</v>
      </c>
      <c r="J55" s="52">
        <f>SUM($H$18:$H55)</f>
        <v>1626602.9710850392</v>
      </c>
    </row>
    <row r="56" spans="1:10" ht="15">
      <c r="A56" s="35">
        <f t="shared" si="4"/>
        <v>39</v>
      </c>
      <c r="B56" s="51">
        <f t="shared" si="0"/>
        <v>45200</v>
      </c>
      <c r="C56" s="52">
        <f t="shared" si="5"/>
        <v>5631716.366209998</v>
      </c>
      <c r="D56" s="52">
        <f t="shared" si="8"/>
        <v>63023.331707237965</v>
      </c>
      <c r="E56" s="53">
        <f t="shared" si="1"/>
        <v>0</v>
      </c>
      <c r="F56" s="52">
        <f t="shared" si="2"/>
        <v>63023.331707237965</v>
      </c>
      <c r="G56" s="52">
        <f t="shared" si="6"/>
        <v>23132.00744658381</v>
      </c>
      <c r="H56" s="52">
        <f t="shared" si="7"/>
        <v>39891.32426065415</v>
      </c>
      <c r="I56" s="52">
        <f t="shared" si="3"/>
        <v>5608584.358763414</v>
      </c>
      <c r="J56" s="52">
        <f>SUM($H$18:$H56)</f>
        <v>1666494.2953456934</v>
      </c>
    </row>
    <row r="57" spans="1:10" ht="15">
      <c r="A57" s="35">
        <f t="shared" si="4"/>
        <v>40</v>
      </c>
      <c r="B57" s="51">
        <f t="shared" si="0"/>
        <v>45231</v>
      </c>
      <c r="C57" s="52">
        <f t="shared" si="5"/>
        <v>5608584.358763414</v>
      </c>
      <c r="D57" s="52">
        <f t="shared" si="8"/>
        <v>63023.331707237965</v>
      </c>
      <c r="E57" s="53">
        <f t="shared" si="1"/>
        <v>0</v>
      </c>
      <c r="F57" s="52">
        <f t="shared" si="2"/>
        <v>63023.331707237965</v>
      </c>
      <c r="G57" s="52">
        <f t="shared" si="6"/>
        <v>23295.859165997113</v>
      </c>
      <c r="H57" s="52">
        <f t="shared" si="7"/>
        <v>39727.47254124085</v>
      </c>
      <c r="I57" s="52">
        <f t="shared" si="3"/>
        <v>5585288.499597417</v>
      </c>
      <c r="J57" s="52">
        <f>SUM($H$18:$H57)</f>
        <v>1706221.767886934</v>
      </c>
    </row>
    <row r="58" spans="1:10" ht="15">
      <c r="A58" s="35">
        <f t="shared" si="4"/>
        <v>41</v>
      </c>
      <c r="B58" s="51">
        <f t="shared" si="0"/>
        <v>45261</v>
      </c>
      <c r="C58" s="52">
        <f t="shared" si="5"/>
        <v>5585288.499597417</v>
      </c>
      <c r="D58" s="52">
        <f t="shared" si="8"/>
        <v>63023.331707237965</v>
      </c>
      <c r="E58" s="53">
        <f t="shared" si="1"/>
        <v>0</v>
      </c>
      <c r="F58" s="52">
        <f t="shared" si="2"/>
        <v>63023.331707237965</v>
      </c>
      <c r="G58" s="52">
        <f t="shared" si="6"/>
        <v>23460.871501756257</v>
      </c>
      <c r="H58" s="52">
        <f t="shared" si="7"/>
        <v>39562.46020548171</v>
      </c>
      <c r="I58" s="52">
        <f t="shared" si="3"/>
        <v>5561827.628095661</v>
      </c>
      <c r="J58" s="52">
        <f>SUM($H$18:$H58)</f>
        <v>1745784.2280924157</v>
      </c>
    </row>
    <row r="59" spans="1:10" ht="15">
      <c r="A59" s="35">
        <f t="shared" si="4"/>
        <v>42</v>
      </c>
      <c r="B59" s="51">
        <f t="shared" si="0"/>
        <v>45292</v>
      </c>
      <c r="C59" s="52">
        <f t="shared" si="5"/>
        <v>5561827.628095661</v>
      </c>
      <c r="D59" s="52">
        <f t="shared" si="8"/>
        <v>63023.331707237965</v>
      </c>
      <c r="E59" s="53">
        <f t="shared" si="1"/>
        <v>0</v>
      </c>
      <c r="F59" s="52">
        <f t="shared" si="2"/>
        <v>63023.331707237965</v>
      </c>
      <c r="G59" s="52">
        <f t="shared" si="6"/>
        <v>23627.052674893697</v>
      </c>
      <c r="H59" s="52">
        <f t="shared" si="7"/>
        <v>39396.27903234427</v>
      </c>
      <c r="I59" s="52">
        <f t="shared" si="3"/>
        <v>5538200.575420768</v>
      </c>
      <c r="J59" s="52">
        <f>SUM($H$18:$H59)</f>
        <v>1785180.50712476</v>
      </c>
    </row>
    <row r="60" spans="1:10" ht="15">
      <c r="A60" s="35">
        <f t="shared" si="4"/>
        <v>43</v>
      </c>
      <c r="B60" s="51">
        <f t="shared" si="0"/>
        <v>45323</v>
      </c>
      <c r="C60" s="52">
        <f t="shared" si="5"/>
        <v>5538200.575420768</v>
      </c>
      <c r="D60" s="52">
        <f t="shared" si="8"/>
        <v>63023.331707237965</v>
      </c>
      <c r="E60" s="53">
        <f t="shared" si="1"/>
        <v>0</v>
      </c>
      <c r="F60" s="52">
        <f t="shared" si="2"/>
        <v>63023.331707237965</v>
      </c>
      <c r="G60" s="52">
        <f t="shared" si="6"/>
        <v>23794.410964674185</v>
      </c>
      <c r="H60" s="52">
        <f t="shared" si="7"/>
        <v>39228.92074256378</v>
      </c>
      <c r="I60" s="52">
        <f t="shared" si="3"/>
        <v>5514406.164456094</v>
      </c>
      <c r="J60" s="52">
        <f>SUM($H$18:$H60)</f>
        <v>1824409.4278673236</v>
      </c>
    </row>
    <row r="61" spans="1:10" ht="15">
      <c r="A61" s="35">
        <f t="shared" si="4"/>
        <v>44</v>
      </c>
      <c r="B61" s="51">
        <f t="shared" si="0"/>
        <v>45352</v>
      </c>
      <c r="C61" s="52">
        <f t="shared" si="5"/>
        <v>5514406.164456094</v>
      </c>
      <c r="D61" s="52">
        <f t="shared" si="8"/>
        <v>63023.331707237965</v>
      </c>
      <c r="E61" s="53">
        <f t="shared" si="1"/>
        <v>0</v>
      </c>
      <c r="F61" s="52">
        <f t="shared" si="2"/>
        <v>63023.331707237965</v>
      </c>
      <c r="G61" s="52">
        <f t="shared" si="6"/>
        <v>23962.954709007303</v>
      </c>
      <c r="H61" s="52">
        <f t="shared" si="7"/>
        <v>39060.37699823066</v>
      </c>
      <c r="I61" s="52">
        <f t="shared" si="3"/>
        <v>5490443.209747086</v>
      </c>
      <c r="J61" s="52">
        <f>SUM($H$18:$H61)</f>
        <v>1863469.8048655542</v>
      </c>
    </row>
    <row r="62" spans="1:10" ht="15">
      <c r="A62" s="35">
        <f t="shared" si="4"/>
        <v>45</v>
      </c>
      <c r="B62" s="51">
        <f t="shared" si="0"/>
        <v>45383</v>
      </c>
      <c r="C62" s="52">
        <f t="shared" si="5"/>
        <v>5490443.209747086</v>
      </c>
      <c r="D62" s="52">
        <f t="shared" si="8"/>
        <v>63023.331707237965</v>
      </c>
      <c r="E62" s="53">
        <f t="shared" si="1"/>
        <v>0</v>
      </c>
      <c r="F62" s="52">
        <f t="shared" si="2"/>
        <v>63023.331707237965</v>
      </c>
      <c r="G62" s="52">
        <f t="shared" si="6"/>
        <v>24132.692304862765</v>
      </c>
      <c r="H62" s="52">
        <f t="shared" si="7"/>
        <v>38890.6394023752</v>
      </c>
      <c r="I62" s="52">
        <f t="shared" si="3"/>
        <v>5466310.517442224</v>
      </c>
      <c r="J62" s="52">
        <f>SUM($H$18:$H62)</f>
        <v>1902360.4442679293</v>
      </c>
    </row>
    <row r="63" spans="1:10" ht="15">
      <c r="A63" s="35">
        <f t="shared" si="4"/>
        <v>46</v>
      </c>
      <c r="B63" s="51">
        <f t="shared" si="0"/>
        <v>45413</v>
      </c>
      <c r="C63" s="52">
        <f t="shared" si="5"/>
        <v>5466310.517442224</v>
      </c>
      <c r="D63" s="52">
        <f t="shared" si="8"/>
        <v>63023.331707237965</v>
      </c>
      <c r="E63" s="53">
        <f t="shared" si="1"/>
        <v>0</v>
      </c>
      <c r="F63" s="52">
        <f t="shared" si="2"/>
        <v>63023.331707237965</v>
      </c>
      <c r="G63" s="52">
        <f t="shared" si="6"/>
        <v>24303.632208688883</v>
      </c>
      <c r="H63" s="52">
        <f t="shared" si="7"/>
        <v>38719.69949854908</v>
      </c>
      <c r="I63" s="52">
        <f t="shared" si="3"/>
        <v>5442006.8852335345</v>
      </c>
      <c r="J63" s="52">
        <f>SUM($H$18:$H63)</f>
        <v>1941080.1437664784</v>
      </c>
    </row>
    <row r="64" spans="1:10" ht="15">
      <c r="A64" s="35">
        <f t="shared" si="4"/>
        <v>47</v>
      </c>
      <c r="B64" s="51">
        <f t="shared" si="0"/>
        <v>45444</v>
      </c>
      <c r="C64" s="52">
        <f t="shared" si="5"/>
        <v>5442006.8852335345</v>
      </c>
      <c r="D64" s="52">
        <f t="shared" si="8"/>
        <v>63023.331707237965</v>
      </c>
      <c r="E64" s="53">
        <f t="shared" si="1"/>
        <v>0</v>
      </c>
      <c r="F64" s="52">
        <f t="shared" si="2"/>
        <v>63023.331707237965</v>
      </c>
      <c r="G64" s="52">
        <f t="shared" si="6"/>
        <v>24475.782936833755</v>
      </c>
      <c r="H64" s="52">
        <f t="shared" si="7"/>
        <v>38547.54877040421</v>
      </c>
      <c r="I64" s="52">
        <f t="shared" si="3"/>
        <v>5417531.102296701</v>
      </c>
      <c r="J64" s="52">
        <f>SUM($H$18:$H64)</f>
        <v>1979627.6925368826</v>
      </c>
    </row>
    <row r="65" spans="1:10" ht="15">
      <c r="A65" s="35">
        <f t="shared" si="4"/>
        <v>48</v>
      </c>
      <c r="B65" s="51">
        <f t="shared" si="0"/>
        <v>45474</v>
      </c>
      <c r="C65" s="52">
        <f t="shared" si="5"/>
        <v>5417531.102296701</v>
      </c>
      <c r="D65" s="52">
        <f t="shared" si="8"/>
        <v>63023.331707237965</v>
      </c>
      <c r="E65" s="53">
        <f t="shared" si="1"/>
        <v>0</v>
      </c>
      <c r="F65" s="52">
        <f t="shared" si="2"/>
        <v>63023.331707237965</v>
      </c>
      <c r="G65" s="52">
        <f t="shared" si="6"/>
        <v>24649.153065969665</v>
      </c>
      <c r="H65" s="52">
        <f t="shared" si="7"/>
        <v>38374.1786412683</v>
      </c>
      <c r="I65" s="52">
        <f t="shared" si="3"/>
        <v>5392881.949230731</v>
      </c>
      <c r="J65" s="52">
        <f>SUM($H$18:$H65)</f>
        <v>2018001.8711781509</v>
      </c>
    </row>
    <row r="66" spans="1:10" ht="15">
      <c r="A66" s="35">
        <f t="shared" si="4"/>
        <v>49</v>
      </c>
      <c r="B66" s="51">
        <f t="shared" si="0"/>
        <v>45505</v>
      </c>
      <c r="C66" s="52">
        <f t="shared" si="5"/>
        <v>5392881.949230731</v>
      </c>
      <c r="D66" s="52">
        <f t="shared" si="8"/>
        <v>63023.331707237965</v>
      </c>
      <c r="E66" s="53">
        <f t="shared" si="1"/>
        <v>0</v>
      </c>
      <c r="F66" s="52">
        <f t="shared" si="2"/>
        <v>63023.331707237965</v>
      </c>
      <c r="G66" s="52">
        <f t="shared" si="6"/>
        <v>24823.751233520277</v>
      </c>
      <c r="H66" s="52">
        <f t="shared" si="7"/>
        <v>38199.58047371769</v>
      </c>
      <c r="I66" s="52">
        <f t="shared" si="3"/>
        <v>5368058.1979972115</v>
      </c>
      <c r="J66" s="52">
        <f>SUM($H$18:$H66)</f>
        <v>2056201.4516518686</v>
      </c>
    </row>
    <row r="67" spans="1:10" ht="15">
      <c r="A67" s="35">
        <f t="shared" si="4"/>
        <v>50</v>
      </c>
      <c r="B67" s="51">
        <f t="shared" si="0"/>
        <v>45536</v>
      </c>
      <c r="C67" s="52">
        <f t="shared" si="5"/>
        <v>5368058.1979972115</v>
      </c>
      <c r="D67" s="52">
        <f t="shared" si="8"/>
        <v>63023.331707237965</v>
      </c>
      <c r="E67" s="53">
        <f t="shared" si="1"/>
        <v>0</v>
      </c>
      <c r="F67" s="52">
        <f t="shared" si="2"/>
        <v>63023.331707237965</v>
      </c>
      <c r="G67" s="52">
        <f t="shared" si="6"/>
        <v>24999.58613809105</v>
      </c>
      <c r="H67" s="52">
        <f t="shared" si="7"/>
        <v>38023.745569146915</v>
      </c>
      <c r="I67" s="52">
        <f t="shared" si="3"/>
        <v>5343058.61185912</v>
      </c>
      <c r="J67" s="52">
        <f>SUM($H$18:$H67)</f>
        <v>2094225.1972210156</v>
      </c>
    </row>
    <row r="68" spans="1:10" ht="15">
      <c r="A68" s="35">
        <f t="shared" si="4"/>
        <v>51</v>
      </c>
      <c r="B68" s="51">
        <f t="shared" si="0"/>
        <v>45566</v>
      </c>
      <c r="C68" s="52">
        <f t="shared" si="5"/>
        <v>5343058.61185912</v>
      </c>
      <c r="D68" s="52">
        <f t="shared" si="8"/>
        <v>63023.331707237965</v>
      </c>
      <c r="E68" s="53">
        <f t="shared" si="1"/>
        <v>0</v>
      </c>
      <c r="F68" s="52">
        <f t="shared" si="2"/>
        <v>63023.331707237965</v>
      </c>
      <c r="G68" s="52">
        <f t="shared" si="6"/>
        <v>25176.666539902522</v>
      </c>
      <c r="H68" s="52">
        <f t="shared" si="7"/>
        <v>37846.66516733544</v>
      </c>
      <c r="I68" s="52">
        <f t="shared" si="3"/>
        <v>5317881.945319218</v>
      </c>
      <c r="J68" s="52">
        <f>SUM($H$18:$H68)</f>
        <v>2132071.862388351</v>
      </c>
    </row>
    <row r="69" spans="1:10" ht="15">
      <c r="A69" s="35">
        <f t="shared" si="4"/>
        <v>52</v>
      </c>
      <c r="B69" s="51">
        <f t="shared" si="0"/>
        <v>45597</v>
      </c>
      <c r="C69" s="52">
        <f t="shared" si="5"/>
        <v>5317881.945319218</v>
      </c>
      <c r="D69" s="52">
        <f t="shared" si="8"/>
        <v>63023.331707237965</v>
      </c>
      <c r="E69" s="53">
        <f t="shared" si="1"/>
        <v>0</v>
      </c>
      <c r="F69" s="52">
        <f t="shared" si="2"/>
        <v>63023.331707237965</v>
      </c>
      <c r="G69" s="52">
        <f t="shared" si="6"/>
        <v>25355.001261226833</v>
      </c>
      <c r="H69" s="52">
        <f t="shared" si="7"/>
        <v>37668.33044601113</v>
      </c>
      <c r="I69" s="52">
        <f t="shared" si="3"/>
        <v>5292526.944057991</v>
      </c>
      <c r="J69" s="52">
        <f>SUM($H$18:$H69)</f>
        <v>2169740.192834362</v>
      </c>
    </row>
    <row r="70" spans="1:10" ht="15">
      <c r="A70" s="35">
        <f t="shared" si="4"/>
        <v>53</v>
      </c>
      <c r="B70" s="51">
        <f t="shared" si="0"/>
        <v>45627</v>
      </c>
      <c r="C70" s="52">
        <f t="shared" si="5"/>
        <v>5292526.944057991</v>
      </c>
      <c r="D70" s="52">
        <f t="shared" si="8"/>
        <v>63023.331707237965</v>
      </c>
      <c r="E70" s="53">
        <f t="shared" si="1"/>
        <v>0</v>
      </c>
      <c r="F70" s="52">
        <f t="shared" si="2"/>
        <v>63023.331707237965</v>
      </c>
      <c r="G70" s="52">
        <f t="shared" si="6"/>
        <v>25534.599186827196</v>
      </c>
      <c r="H70" s="52">
        <f t="shared" si="7"/>
        <v>37488.73252041077</v>
      </c>
      <c r="I70" s="52">
        <f t="shared" si="3"/>
        <v>5266992.344871163</v>
      </c>
      <c r="J70" s="52">
        <f>SUM($H$18:$H70)</f>
        <v>2207228.9253547727</v>
      </c>
    </row>
    <row r="71" spans="1:10" ht="15">
      <c r="A71" s="35">
        <f t="shared" si="4"/>
        <v>54</v>
      </c>
      <c r="B71" s="51">
        <f t="shared" si="0"/>
        <v>45658</v>
      </c>
      <c r="C71" s="52">
        <f t="shared" si="5"/>
        <v>5266992.344871163</v>
      </c>
      <c r="D71" s="52">
        <f t="shared" si="8"/>
        <v>63023.331707237965</v>
      </c>
      <c r="E71" s="53">
        <f t="shared" si="1"/>
        <v>0</v>
      </c>
      <c r="F71" s="52">
        <f t="shared" si="2"/>
        <v>63023.331707237965</v>
      </c>
      <c r="G71" s="52">
        <f t="shared" si="6"/>
        <v>25715.469264400555</v>
      </c>
      <c r="H71" s="52">
        <f t="shared" si="7"/>
        <v>37307.86244283741</v>
      </c>
      <c r="I71" s="52">
        <f t="shared" si="3"/>
        <v>5241276.875606763</v>
      </c>
      <c r="J71" s="52">
        <f>SUM($H$18:$H71)</f>
        <v>2244536.7877976103</v>
      </c>
    </row>
    <row r="72" spans="1:10" ht="15">
      <c r="A72" s="35">
        <f t="shared" si="4"/>
        <v>55</v>
      </c>
      <c r="B72" s="51">
        <f t="shared" si="0"/>
        <v>45689</v>
      </c>
      <c r="C72" s="52">
        <f t="shared" si="5"/>
        <v>5241276.875606763</v>
      </c>
      <c r="D72" s="52">
        <f t="shared" si="8"/>
        <v>63023.331707237965</v>
      </c>
      <c r="E72" s="53">
        <f t="shared" si="1"/>
        <v>0</v>
      </c>
      <c r="F72" s="52">
        <f t="shared" si="2"/>
        <v>63023.331707237965</v>
      </c>
      <c r="G72" s="52">
        <f t="shared" si="6"/>
        <v>25897.62050502339</v>
      </c>
      <c r="H72" s="52">
        <f t="shared" si="7"/>
        <v>37125.711202214574</v>
      </c>
      <c r="I72" s="52">
        <f t="shared" si="3"/>
        <v>5215379.255101739</v>
      </c>
      <c r="J72" s="52">
        <f>SUM($H$18:$H72)</f>
        <v>2281662.4989998247</v>
      </c>
    </row>
    <row r="73" spans="1:10" ht="15">
      <c r="A73" s="35">
        <f t="shared" si="4"/>
        <v>56</v>
      </c>
      <c r="B73" s="51">
        <f t="shared" si="0"/>
        <v>45717</v>
      </c>
      <c r="C73" s="52">
        <f t="shared" si="5"/>
        <v>5215379.255101739</v>
      </c>
      <c r="D73" s="52">
        <f t="shared" si="8"/>
        <v>63023.331707237965</v>
      </c>
      <c r="E73" s="53">
        <f t="shared" si="1"/>
        <v>0</v>
      </c>
      <c r="F73" s="52">
        <f t="shared" si="2"/>
        <v>63023.331707237965</v>
      </c>
      <c r="G73" s="52">
        <f t="shared" si="6"/>
        <v>26081.061983600637</v>
      </c>
      <c r="H73" s="52">
        <f t="shared" si="7"/>
        <v>36942.26972363733</v>
      </c>
      <c r="I73" s="52">
        <f t="shared" si="3"/>
        <v>5189298.193118139</v>
      </c>
      <c r="J73" s="52">
        <f>SUM($H$18:$H73)</f>
        <v>2318604.7687234622</v>
      </c>
    </row>
    <row r="74" spans="1:10" ht="15">
      <c r="A74" s="35">
        <f t="shared" si="4"/>
        <v>57</v>
      </c>
      <c r="B74" s="51">
        <f t="shared" si="0"/>
        <v>45748</v>
      </c>
      <c r="C74" s="52">
        <f t="shared" si="5"/>
        <v>5189298.193118139</v>
      </c>
      <c r="D74" s="52">
        <f t="shared" si="8"/>
        <v>63023.331707237965</v>
      </c>
      <c r="E74" s="53">
        <f t="shared" si="1"/>
        <v>0</v>
      </c>
      <c r="F74" s="52">
        <f t="shared" si="2"/>
        <v>63023.331707237965</v>
      </c>
      <c r="G74" s="52">
        <f t="shared" si="6"/>
        <v>26265.80283931781</v>
      </c>
      <c r="H74" s="52">
        <f t="shared" si="7"/>
        <v>36757.528867920155</v>
      </c>
      <c r="I74" s="52">
        <f t="shared" si="3"/>
        <v>5163032.390278822</v>
      </c>
      <c r="J74" s="52">
        <f>SUM($H$18:$H74)</f>
        <v>2355362.297591382</v>
      </c>
    </row>
    <row r="75" spans="1:10" ht="15">
      <c r="A75" s="35">
        <f t="shared" si="4"/>
        <v>58</v>
      </c>
      <c r="B75" s="51">
        <f t="shared" si="0"/>
        <v>45778</v>
      </c>
      <c r="C75" s="52">
        <f t="shared" si="5"/>
        <v>5163032.390278822</v>
      </c>
      <c r="D75" s="52">
        <f t="shared" si="8"/>
        <v>63023.331707237965</v>
      </c>
      <c r="E75" s="53">
        <f t="shared" si="1"/>
        <v>0</v>
      </c>
      <c r="F75" s="52">
        <f t="shared" si="2"/>
        <v>63023.331707237965</v>
      </c>
      <c r="G75" s="52">
        <f t="shared" si="6"/>
        <v>26451.85227609631</v>
      </c>
      <c r="H75" s="52">
        <f t="shared" si="7"/>
        <v>36571.479431141655</v>
      </c>
      <c r="I75" s="52">
        <f t="shared" si="3"/>
        <v>5136580.538002726</v>
      </c>
      <c r="J75" s="52">
        <f>SUM($H$18:$H75)</f>
        <v>2391933.777022524</v>
      </c>
    </row>
    <row r="76" spans="1:10" ht="15">
      <c r="A76" s="35">
        <f t="shared" si="4"/>
        <v>59</v>
      </c>
      <c r="B76" s="51">
        <f t="shared" si="0"/>
        <v>45809</v>
      </c>
      <c r="C76" s="52">
        <f t="shared" si="5"/>
        <v>5136580.538002726</v>
      </c>
      <c r="D76" s="52">
        <f t="shared" si="8"/>
        <v>63023.331707237965</v>
      </c>
      <c r="E76" s="53">
        <f t="shared" si="1"/>
        <v>0</v>
      </c>
      <c r="F76" s="52">
        <f t="shared" si="2"/>
        <v>63023.331707237965</v>
      </c>
      <c r="G76" s="52">
        <f t="shared" si="6"/>
        <v>26639.219563051985</v>
      </c>
      <c r="H76" s="52">
        <f t="shared" si="7"/>
        <v>36384.11214418598</v>
      </c>
      <c r="I76" s="52">
        <f t="shared" si="3"/>
        <v>5109941.318439674</v>
      </c>
      <c r="J76" s="52">
        <f>SUM($H$18:$H76)</f>
        <v>2428317.88916671</v>
      </c>
    </row>
    <row r="77" spans="1:10" ht="15">
      <c r="A77" s="35">
        <f t="shared" si="4"/>
        <v>60</v>
      </c>
      <c r="B77" s="51">
        <f t="shared" si="0"/>
        <v>45839</v>
      </c>
      <c r="C77" s="52">
        <f t="shared" si="5"/>
        <v>5109941.318439674</v>
      </c>
      <c r="D77" s="52">
        <f t="shared" si="8"/>
        <v>63023.331707237965</v>
      </c>
      <c r="E77" s="53">
        <f t="shared" si="1"/>
        <v>0</v>
      </c>
      <c r="F77" s="52">
        <f t="shared" si="2"/>
        <v>63023.331707237965</v>
      </c>
      <c r="G77" s="52">
        <f t="shared" si="6"/>
        <v>26827.914034956942</v>
      </c>
      <c r="H77" s="52">
        <f t="shared" si="7"/>
        <v>36195.41767228102</v>
      </c>
      <c r="I77" s="52">
        <f t="shared" si="3"/>
        <v>5083113.404404717</v>
      </c>
      <c r="J77" s="52">
        <f>SUM($H$18:$H77)</f>
        <v>2464513.306838991</v>
      </c>
    </row>
    <row r="78" spans="1:10" ht="15">
      <c r="A78" s="35">
        <f t="shared" si="4"/>
        <v>61</v>
      </c>
      <c r="B78" s="51">
        <f t="shared" si="0"/>
        <v>45870</v>
      </c>
      <c r="C78" s="52">
        <f t="shared" si="5"/>
        <v>5083113.404404717</v>
      </c>
      <c r="D78" s="52">
        <f t="shared" si="8"/>
        <v>63023.331707237965</v>
      </c>
      <c r="E78" s="53">
        <f t="shared" si="1"/>
        <v>0</v>
      </c>
      <c r="F78" s="52">
        <f t="shared" si="2"/>
        <v>63023.331707237965</v>
      </c>
      <c r="G78" s="52">
        <f t="shared" si="6"/>
        <v>27017.945092704555</v>
      </c>
      <c r="H78" s="52">
        <f t="shared" si="7"/>
        <v>36005.38661453341</v>
      </c>
      <c r="I78" s="52">
        <f t="shared" si="3"/>
        <v>5056095.459312012</v>
      </c>
      <c r="J78" s="52">
        <f>SUM($H$18:$H78)</f>
        <v>2500518.6934535247</v>
      </c>
    </row>
    <row r="79" spans="1:10" ht="15">
      <c r="A79" s="35">
        <f t="shared" si="4"/>
        <v>62</v>
      </c>
      <c r="B79" s="51">
        <f t="shared" si="0"/>
        <v>45901</v>
      </c>
      <c r="C79" s="52">
        <f t="shared" si="5"/>
        <v>5056095.459312012</v>
      </c>
      <c r="D79" s="52">
        <f t="shared" si="8"/>
        <v>63023.331707237965</v>
      </c>
      <c r="E79" s="53">
        <f t="shared" si="1"/>
        <v>0</v>
      </c>
      <c r="F79" s="52">
        <f t="shared" si="2"/>
        <v>63023.331707237965</v>
      </c>
      <c r="G79" s="52">
        <f t="shared" si="6"/>
        <v>27209.322203777876</v>
      </c>
      <c r="H79" s="52">
        <f t="shared" si="7"/>
        <v>35814.00950346009</v>
      </c>
      <c r="I79" s="52">
        <f t="shared" si="3"/>
        <v>5028886.137108235</v>
      </c>
      <c r="J79" s="52">
        <f>SUM($H$18:$H79)</f>
        <v>2536332.7029569848</v>
      </c>
    </row>
    <row r="80" spans="1:10" ht="15">
      <c r="A80" s="35">
        <f t="shared" si="4"/>
        <v>63</v>
      </c>
      <c r="B80" s="51">
        <f t="shared" si="0"/>
        <v>45931</v>
      </c>
      <c r="C80" s="52">
        <f t="shared" si="5"/>
        <v>5028886.137108235</v>
      </c>
      <c r="D80" s="52">
        <f t="shared" si="8"/>
        <v>63023.331707237965</v>
      </c>
      <c r="E80" s="53">
        <f t="shared" si="1"/>
        <v>0</v>
      </c>
      <c r="F80" s="52">
        <f t="shared" si="2"/>
        <v>63023.331707237965</v>
      </c>
      <c r="G80" s="52">
        <f t="shared" si="6"/>
        <v>27402.0549027213</v>
      </c>
      <c r="H80" s="52">
        <f t="shared" si="7"/>
        <v>35621.27680451667</v>
      </c>
      <c r="I80" s="52">
        <f t="shared" si="3"/>
        <v>5001484.0822055135</v>
      </c>
      <c r="J80" s="52">
        <f>SUM($H$18:$H80)</f>
        <v>2571953.9797615013</v>
      </c>
    </row>
    <row r="81" spans="1:10" ht="15">
      <c r="A81" s="35">
        <f t="shared" si="4"/>
        <v>64</v>
      </c>
      <c r="B81" s="51">
        <f t="shared" si="0"/>
        <v>45962</v>
      </c>
      <c r="C81" s="52">
        <f t="shared" si="5"/>
        <v>5001484.0822055135</v>
      </c>
      <c r="D81" s="52">
        <f t="shared" si="8"/>
        <v>63023.331707237965</v>
      </c>
      <c r="E81" s="53">
        <f t="shared" si="1"/>
        <v>0</v>
      </c>
      <c r="F81" s="52">
        <f t="shared" si="2"/>
        <v>63023.331707237965</v>
      </c>
      <c r="G81" s="52">
        <f t="shared" si="6"/>
        <v>27596.152791615576</v>
      </c>
      <c r="H81" s="52">
        <f t="shared" si="7"/>
        <v>35427.17891562239</v>
      </c>
      <c r="I81" s="52">
        <f t="shared" si="3"/>
        <v>4973887.929413898</v>
      </c>
      <c r="J81" s="52">
        <f>SUM($H$18:$H81)</f>
        <v>2607381.1586771235</v>
      </c>
    </row>
    <row r="82" spans="1:10" ht="15">
      <c r="A82" s="35">
        <f t="shared" si="4"/>
        <v>65</v>
      </c>
      <c r="B82" s="51">
        <f aca="true" t="shared" si="9" ref="B82:B145">IF(Pay_Num&lt;&gt;"",DATE(YEAR(Loan_Start),MONTH(Loan_Start)+(Pay_Num)*12/Num_Pmt_Per_Year,DAY(Loan_Start)),"")</f>
        <v>45992</v>
      </c>
      <c r="C82" s="52">
        <f t="shared" si="5"/>
        <v>4973887.929413898</v>
      </c>
      <c r="D82" s="52">
        <f t="shared" si="8"/>
        <v>63023.331707237965</v>
      </c>
      <c r="E82" s="53">
        <f aca="true" t="shared" si="10" ref="E82:E145">IF(AND(Pay_Num&lt;&gt;"",Sched_Pay+Scheduled_Extra_Payments&lt;Beg_Bal),Scheduled_Extra_Payments,IF(AND(Pay_Num&lt;&gt;"",Beg_Bal-Sched_Pay&gt;0),Beg_Bal-Sched_Pay,IF(Pay_Num&lt;&gt;"",0,"")))</f>
        <v>0</v>
      </c>
      <c r="F82" s="52">
        <f aca="true" t="shared" si="11" ref="F82:F145">IF(AND(Pay_Num&lt;&gt;"",Sched_Pay+Extra_Pay&lt;Beg_Bal),Sched_Pay+Extra_Pay,IF(Pay_Num&lt;&gt;"",Beg_Bal,""))</f>
        <v>63023.331707237965</v>
      </c>
      <c r="G82" s="52">
        <f t="shared" si="6"/>
        <v>27791.625540556182</v>
      </c>
      <c r="H82" s="52">
        <f t="shared" si="7"/>
        <v>35231.70616668178</v>
      </c>
      <c r="I82" s="52">
        <f aca="true" t="shared" si="12" ref="I82:I145">IF(AND(Pay_Num&lt;&gt;"",Sched_Pay+Extra_Pay&lt;Beg_Bal),Beg_Bal-Princ,IF(Pay_Num&lt;&gt;"",0,""))</f>
        <v>4946096.3038733415</v>
      </c>
      <c r="J82" s="52">
        <f>SUM($H$18:$H82)</f>
        <v>2642612.8648438053</v>
      </c>
    </row>
    <row r="83" spans="1:10" ht="15">
      <c r="A83" s="35">
        <f aca="true" t="shared" si="13" ref="A83:A146">IF(Values_Entered,A82+1,"")</f>
        <v>66</v>
      </c>
      <c r="B83" s="51">
        <f t="shared" si="9"/>
        <v>46023</v>
      </c>
      <c r="C83" s="52">
        <f aca="true" t="shared" si="14" ref="C83:C146">IF(Pay_Num&lt;&gt;"",I82,"")</f>
        <v>4946096.3038733415</v>
      </c>
      <c r="D83" s="52">
        <f t="shared" si="8"/>
        <v>63023.331707237965</v>
      </c>
      <c r="E83" s="53">
        <f t="shared" si="10"/>
        <v>0</v>
      </c>
      <c r="F83" s="52">
        <f t="shared" si="11"/>
        <v>63023.331707237965</v>
      </c>
      <c r="G83" s="52">
        <f aca="true" t="shared" si="15" ref="G83:G146">IF(Pay_Num&lt;&gt;"",Total_Pay-Int,"")</f>
        <v>27988.482888135128</v>
      </c>
      <c r="H83" s="52">
        <f aca="true" t="shared" si="16" ref="H83:H146">IF(Pay_Num&lt;&gt;"",Beg_Bal*Interest_Rate/Num_Pmt_Per_Year,"")</f>
        <v>35034.84881910284</v>
      </c>
      <c r="I83" s="52">
        <f t="shared" si="12"/>
        <v>4918107.820985206</v>
      </c>
      <c r="J83" s="52">
        <f>SUM($H$18:$H83)</f>
        <v>2677647.713662908</v>
      </c>
    </row>
    <row r="84" spans="1:10" ht="15">
      <c r="A84" s="35">
        <f t="shared" si="13"/>
        <v>67</v>
      </c>
      <c r="B84" s="51">
        <f t="shared" si="9"/>
        <v>46054</v>
      </c>
      <c r="C84" s="52">
        <f t="shared" si="14"/>
        <v>4918107.820985206</v>
      </c>
      <c r="D84" s="52">
        <f aca="true" t="shared" si="17" ref="D84:D147">IF(Pay_Num&lt;&gt;"",Scheduled_Monthly_Payment,"")</f>
        <v>63023.331707237965</v>
      </c>
      <c r="E84" s="53">
        <f t="shared" si="10"/>
        <v>0</v>
      </c>
      <c r="F84" s="52">
        <f t="shared" si="11"/>
        <v>63023.331707237965</v>
      </c>
      <c r="G84" s="52">
        <f t="shared" si="15"/>
        <v>28186.734641926087</v>
      </c>
      <c r="H84" s="52">
        <f t="shared" si="16"/>
        <v>34836.59706531188</v>
      </c>
      <c r="I84" s="52">
        <f t="shared" si="12"/>
        <v>4889921.08634328</v>
      </c>
      <c r="J84" s="52">
        <f>SUM($H$18:$H84)</f>
        <v>2712484.31072822</v>
      </c>
    </row>
    <row r="85" spans="1:10" ht="15">
      <c r="A85" s="35">
        <f t="shared" si="13"/>
        <v>68</v>
      </c>
      <c r="B85" s="51">
        <f t="shared" si="9"/>
        <v>46082</v>
      </c>
      <c r="C85" s="52">
        <f t="shared" si="14"/>
        <v>4889921.08634328</v>
      </c>
      <c r="D85" s="52">
        <f t="shared" si="17"/>
        <v>63023.331707237965</v>
      </c>
      <c r="E85" s="53">
        <f t="shared" si="10"/>
        <v>0</v>
      </c>
      <c r="F85" s="52">
        <f t="shared" si="11"/>
        <v>63023.331707237965</v>
      </c>
      <c r="G85" s="52">
        <f t="shared" si="15"/>
        <v>28386.39067897306</v>
      </c>
      <c r="H85" s="52">
        <f t="shared" si="16"/>
        <v>34636.941028264904</v>
      </c>
      <c r="I85" s="52">
        <f t="shared" si="12"/>
        <v>4861534.695664307</v>
      </c>
      <c r="J85" s="52">
        <f>SUM($H$18:$H85)</f>
        <v>2747121.2517564846</v>
      </c>
    </row>
    <row r="86" spans="1:10" ht="15">
      <c r="A86" s="35">
        <f t="shared" si="13"/>
        <v>69</v>
      </c>
      <c r="B86" s="51">
        <f t="shared" si="9"/>
        <v>46113</v>
      </c>
      <c r="C86" s="52">
        <f t="shared" si="14"/>
        <v>4861534.695664307</v>
      </c>
      <c r="D86" s="52">
        <f t="shared" si="17"/>
        <v>63023.331707237965</v>
      </c>
      <c r="E86" s="53">
        <f t="shared" si="10"/>
        <v>0</v>
      </c>
      <c r="F86" s="52">
        <f t="shared" si="11"/>
        <v>63023.331707237965</v>
      </c>
      <c r="G86" s="52">
        <f t="shared" si="15"/>
        <v>28587.460946282452</v>
      </c>
      <c r="H86" s="52">
        <f t="shared" si="16"/>
        <v>34435.87076095551</v>
      </c>
      <c r="I86" s="52">
        <f t="shared" si="12"/>
        <v>4832947.234718025</v>
      </c>
      <c r="J86" s="52">
        <f>SUM($H$18:$H86)</f>
        <v>2781557.12251744</v>
      </c>
    </row>
    <row r="87" spans="1:10" ht="15">
      <c r="A87" s="35">
        <f t="shared" si="13"/>
        <v>70</v>
      </c>
      <c r="B87" s="51">
        <f t="shared" si="9"/>
        <v>46143</v>
      </c>
      <c r="C87" s="52">
        <f t="shared" si="14"/>
        <v>4832947.234718025</v>
      </c>
      <c r="D87" s="52">
        <f t="shared" si="17"/>
        <v>63023.331707237965</v>
      </c>
      <c r="E87" s="53">
        <f t="shared" si="10"/>
        <v>0</v>
      </c>
      <c r="F87" s="52">
        <f t="shared" si="11"/>
        <v>63023.331707237965</v>
      </c>
      <c r="G87" s="52">
        <f t="shared" si="15"/>
        <v>28789.95546131862</v>
      </c>
      <c r="H87" s="52">
        <f t="shared" si="16"/>
        <v>34233.376245919346</v>
      </c>
      <c r="I87" s="52">
        <f t="shared" si="12"/>
        <v>4804157.279256706</v>
      </c>
      <c r="J87" s="52">
        <f>SUM($H$18:$H87)</f>
        <v>2815790.498763359</v>
      </c>
    </row>
    <row r="88" spans="1:10" ht="15">
      <c r="A88" s="35">
        <f t="shared" si="13"/>
        <v>71</v>
      </c>
      <c r="B88" s="51">
        <f t="shared" si="9"/>
        <v>46174</v>
      </c>
      <c r="C88" s="52">
        <f t="shared" si="14"/>
        <v>4804157.279256706</v>
      </c>
      <c r="D88" s="52">
        <f t="shared" si="17"/>
        <v>63023.331707237965</v>
      </c>
      <c r="E88" s="53">
        <f t="shared" si="10"/>
        <v>0</v>
      </c>
      <c r="F88" s="52">
        <f t="shared" si="11"/>
        <v>63023.331707237965</v>
      </c>
      <c r="G88" s="52">
        <f t="shared" si="15"/>
        <v>28993.88431250296</v>
      </c>
      <c r="H88" s="52">
        <f t="shared" si="16"/>
        <v>34029.447394735005</v>
      </c>
      <c r="I88" s="52">
        <f t="shared" si="12"/>
        <v>4775163.394944203</v>
      </c>
      <c r="J88" s="52">
        <f>SUM($H$18:$H88)</f>
        <v>2849819.9461580943</v>
      </c>
    </row>
    <row r="89" spans="1:10" ht="15">
      <c r="A89" s="35">
        <f t="shared" si="13"/>
        <v>72</v>
      </c>
      <c r="B89" s="51">
        <f t="shared" si="9"/>
        <v>46204</v>
      </c>
      <c r="C89" s="52">
        <f t="shared" si="14"/>
        <v>4775163.394944203</v>
      </c>
      <c r="D89" s="52">
        <f t="shared" si="17"/>
        <v>63023.331707237965</v>
      </c>
      <c r="E89" s="53">
        <f t="shared" si="10"/>
        <v>0</v>
      </c>
      <c r="F89" s="52">
        <f t="shared" si="11"/>
        <v>63023.331707237965</v>
      </c>
      <c r="G89" s="52">
        <f t="shared" si="15"/>
        <v>29199.257659716524</v>
      </c>
      <c r="H89" s="52">
        <f t="shared" si="16"/>
        <v>33824.07404752144</v>
      </c>
      <c r="I89" s="52">
        <f t="shared" si="12"/>
        <v>4745964.137284487</v>
      </c>
      <c r="J89" s="52">
        <f>SUM($H$18:$H89)</f>
        <v>2883644.0202056156</v>
      </c>
    </row>
    <row r="90" spans="1:10" ht="15">
      <c r="A90" s="35">
        <f t="shared" si="13"/>
        <v>73</v>
      </c>
      <c r="B90" s="51">
        <f t="shared" si="9"/>
        <v>46235</v>
      </c>
      <c r="C90" s="52">
        <f t="shared" si="14"/>
        <v>4745964.137284487</v>
      </c>
      <c r="D90" s="52">
        <f t="shared" si="17"/>
        <v>63023.331707237965</v>
      </c>
      <c r="E90" s="53">
        <f t="shared" si="10"/>
        <v>0</v>
      </c>
      <c r="F90" s="52">
        <f t="shared" si="11"/>
        <v>63023.331707237965</v>
      </c>
      <c r="G90" s="52">
        <f t="shared" si="15"/>
        <v>29406.085734806184</v>
      </c>
      <c r="H90" s="52">
        <f t="shared" si="16"/>
        <v>33617.24597243178</v>
      </c>
      <c r="I90" s="52">
        <f t="shared" si="12"/>
        <v>4716558.0515496805</v>
      </c>
      <c r="J90" s="52">
        <f>SUM($H$18:$H90)</f>
        <v>2917261.2661780473</v>
      </c>
    </row>
    <row r="91" spans="1:10" ht="15">
      <c r="A91" s="35">
        <f t="shared" si="13"/>
        <v>74</v>
      </c>
      <c r="B91" s="51">
        <f t="shared" si="9"/>
        <v>46266</v>
      </c>
      <c r="C91" s="52">
        <f t="shared" si="14"/>
        <v>4716558.0515496805</v>
      </c>
      <c r="D91" s="52">
        <f t="shared" si="17"/>
        <v>63023.331707237965</v>
      </c>
      <c r="E91" s="53">
        <f t="shared" si="10"/>
        <v>0</v>
      </c>
      <c r="F91" s="52">
        <f t="shared" si="11"/>
        <v>63023.331707237965</v>
      </c>
      <c r="G91" s="52">
        <f t="shared" si="15"/>
        <v>29614.37884209439</v>
      </c>
      <c r="H91" s="52">
        <f t="shared" si="16"/>
        <v>33408.952865143576</v>
      </c>
      <c r="I91" s="52">
        <f t="shared" si="12"/>
        <v>4686943.672707587</v>
      </c>
      <c r="J91" s="52">
        <f>SUM($H$18:$H91)</f>
        <v>2950670.219043191</v>
      </c>
    </row>
    <row r="92" spans="1:10" ht="15">
      <c r="A92" s="35">
        <f t="shared" si="13"/>
        <v>75</v>
      </c>
      <c r="B92" s="51">
        <f t="shared" si="9"/>
        <v>46296</v>
      </c>
      <c r="C92" s="52">
        <f t="shared" si="14"/>
        <v>4686943.672707587</v>
      </c>
      <c r="D92" s="52">
        <f t="shared" si="17"/>
        <v>63023.331707237965</v>
      </c>
      <c r="E92" s="53">
        <f t="shared" si="10"/>
        <v>0</v>
      </c>
      <c r="F92" s="52">
        <f t="shared" si="11"/>
        <v>63023.331707237965</v>
      </c>
      <c r="G92" s="52">
        <f t="shared" si="15"/>
        <v>29824.14735889256</v>
      </c>
      <c r="H92" s="52">
        <f t="shared" si="16"/>
        <v>33199.18434834541</v>
      </c>
      <c r="I92" s="52">
        <f t="shared" si="12"/>
        <v>4657119.525348694</v>
      </c>
      <c r="J92" s="52">
        <f>SUM($H$18:$H92)</f>
        <v>2983869.4033915363</v>
      </c>
    </row>
    <row r="93" spans="1:10" ht="15">
      <c r="A93" s="35">
        <f t="shared" si="13"/>
        <v>76</v>
      </c>
      <c r="B93" s="51">
        <f t="shared" si="9"/>
        <v>46327</v>
      </c>
      <c r="C93" s="52">
        <f t="shared" si="14"/>
        <v>4657119.525348694</v>
      </c>
      <c r="D93" s="52">
        <f t="shared" si="17"/>
        <v>63023.331707237965</v>
      </c>
      <c r="E93" s="53">
        <f t="shared" si="10"/>
        <v>0</v>
      </c>
      <c r="F93" s="52">
        <f t="shared" si="11"/>
        <v>63023.331707237965</v>
      </c>
      <c r="G93" s="52">
        <f t="shared" si="15"/>
        <v>30035.401736018044</v>
      </c>
      <c r="H93" s="52">
        <f t="shared" si="16"/>
        <v>32987.92997121992</v>
      </c>
      <c r="I93" s="52">
        <f t="shared" si="12"/>
        <v>4627084.123612676</v>
      </c>
      <c r="J93" s="52">
        <f>SUM($H$18:$H93)</f>
        <v>3016857.3333627563</v>
      </c>
    </row>
    <row r="94" spans="1:10" ht="15">
      <c r="A94" s="35">
        <f t="shared" si="13"/>
        <v>77</v>
      </c>
      <c r="B94" s="51">
        <f t="shared" si="9"/>
        <v>46357</v>
      </c>
      <c r="C94" s="52">
        <f t="shared" si="14"/>
        <v>4627084.123612676</v>
      </c>
      <c r="D94" s="52">
        <f t="shared" si="17"/>
        <v>63023.331707237965</v>
      </c>
      <c r="E94" s="53">
        <f t="shared" si="10"/>
        <v>0</v>
      </c>
      <c r="F94" s="52">
        <f t="shared" si="11"/>
        <v>63023.331707237965</v>
      </c>
      <c r="G94" s="52">
        <f t="shared" si="15"/>
        <v>30248.15249831484</v>
      </c>
      <c r="H94" s="52">
        <f t="shared" si="16"/>
        <v>32775.179208923124</v>
      </c>
      <c r="I94" s="52">
        <f t="shared" si="12"/>
        <v>4596835.971114361</v>
      </c>
      <c r="J94" s="52">
        <f>SUM($H$18:$H94)</f>
        <v>3049632.5125716794</v>
      </c>
    </row>
    <row r="95" spans="1:10" ht="15">
      <c r="A95" s="35">
        <f t="shared" si="13"/>
        <v>78</v>
      </c>
      <c r="B95" s="51">
        <f t="shared" si="9"/>
        <v>46388</v>
      </c>
      <c r="C95" s="52">
        <f t="shared" si="14"/>
        <v>4596835.971114361</v>
      </c>
      <c r="D95" s="52">
        <f t="shared" si="17"/>
        <v>63023.331707237965</v>
      </c>
      <c r="E95" s="53">
        <f t="shared" si="10"/>
        <v>0</v>
      </c>
      <c r="F95" s="52">
        <f t="shared" si="11"/>
        <v>63023.331707237965</v>
      </c>
      <c r="G95" s="52">
        <f t="shared" si="15"/>
        <v>30462.410245177907</v>
      </c>
      <c r="H95" s="52">
        <f t="shared" si="16"/>
        <v>32560.921462060058</v>
      </c>
      <c r="I95" s="52">
        <f t="shared" si="12"/>
        <v>4566373.560869182</v>
      </c>
      <c r="J95" s="52">
        <f>SUM($H$18:$H95)</f>
        <v>3082193.4340337394</v>
      </c>
    </row>
    <row r="96" spans="1:10" ht="15">
      <c r="A96" s="35">
        <f t="shared" si="13"/>
        <v>79</v>
      </c>
      <c r="B96" s="51">
        <f t="shared" si="9"/>
        <v>46419</v>
      </c>
      <c r="C96" s="52">
        <f t="shared" si="14"/>
        <v>4566373.560869182</v>
      </c>
      <c r="D96" s="52">
        <f t="shared" si="17"/>
        <v>63023.331707237965</v>
      </c>
      <c r="E96" s="53">
        <f t="shared" si="10"/>
        <v>0</v>
      </c>
      <c r="F96" s="52">
        <f t="shared" si="11"/>
        <v>63023.331707237965</v>
      </c>
      <c r="G96" s="52">
        <f t="shared" si="15"/>
        <v>30678.185651081254</v>
      </c>
      <c r="H96" s="52">
        <f t="shared" si="16"/>
        <v>32345.14605615671</v>
      </c>
      <c r="I96" s="52">
        <f t="shared" si="12"/>
        <v>4535695.375218101</v>
      </c>
      <c r="J96" s="52">
        <f>SUM($H$18:$H96)</f>
        <v>3114538.580089896</v>
      </c>
    </row>
    <row r="97" spans="1:10" ht="15">
      <c r="A97" s="35">
        <f t="shared" si="13"/>
        <v>80</v>
      </c>
      <c r="B97" s="51">
        <f t="shared" si="9"/>
        <v>46447</v>
      </c>
      <c r="C97" s="52">
        <f t="shared" si="14"/>
        <v>4535695.375218101</v>
      </c>
      <c r="D97" s="52">
        <f t="shared" si="17"/>
        <v>63023.331707237965</v>
      </c>
      <c r="E97" s="53">
        <f t="shared" si="10"/>
        <v>0</v>
      </c>
      <c r="F97" s="52">
        <f t="shared" si="11"/>
        <v>63023.331707237965</v>
      </c>
      <c r="G97" s="52">
        <f t="shared" si="15"/>
        <v>30895.489466109746</v>
      </c>
      <c r="H97" s="52">
        <f t="shared" si="16"/>
        <v>32127.84224112822</v>
      </c>
      <c r="I97" s="52">
        <f t="shared" si="12"/>
        <v>4504799.8857519915</v>
      </c>
      <c r="J97" s="52">
        <f>SUM($H$18:$H97)</f>
        <v>3146666.4223310244</v>
      </c>
    </row>
    <row r="98" spans="1:10" ht="15">
      <c r="A98" s="35">
        <f t="shared" si="13"/>
        <v>81</v>
      </c>
      <c r="B98" s="51">
        <f t="shared" si="9"/>
        <v>46478</v>
      </c>
      <c r="C98" s="52">
        <f t="shared" si="14"/>
        <v>4504799.8857519915</v>
      </c>
      <c r="D98" s="52">
        <f t="shared" si="17"/>
        <v>63023.331707237965</v>
      </c>
      <c r="E98" s="53">
        <f t="shared" si="10"/>
        <v>0</v>
      </c>
      <c r="F98" s="52">
        <f t="shared" si="11"/>
        <v>63023.331707237965</v>
      </c>
      <c r="G98" s="52">
        <f t="shared" si="15"/>
        <v>31114.33251649469</v>
      </c>
      <c r="H98" s="52">
        <f t="shared" si="16"/>
        <v>31908.999190743274</v>
      </c>
      <c r="I98" s="52">
        <f t="shared" si="12"/>
        <v>4473685.553235496</v>
      </c>
      <c r="J98" s="52">
        <f>SUM($H$18:$H98)</f>
        <v>3178575.4215217675</v>
      </c>
    </row>
    <row r="99" spans="1:10" ht="15">
      <c r="A99" s="35">
        <f t="shared" si="13"/>
        <v>82</v>
      </c>
      <c r="B99" s="51">
        <f t="shared" si="9"/>
        <v>46508</v>
      </c>
      <c r="C99" s="52">
        <f t="shared" si="14"/>
        <v>4473685.553235496</v>
      </c>
      <c r="D99" s="52">
        <f t="shared" si="17"/>
        <v>63023.331707237965</v>
      </c>
      <c r="E99" s="53">
        <f t="shared" si="10"/>
        <v>0</v>
      </c>
      <c r="F99" s="52">
        <f t="shared" si="11"/>
        <v>63023.331707237965</v>
      </c>
      <c r="G99" s="52">
        <f t="shared" si="15"/>
        <v>31334.725705153196</v>
      </c>
      <c r="H99" s="52">
        <f t="shared" si="16"/>
        <v>31688.60600208477</v>
      </c>
      <c r="I99" s="52">
        <f t="shared" si="12"/>
        <v>4442350.827530343</v>
      </c>
      <c r="J99" s="52">
        <f>SUM($H$18:$H99)</f>
        <v>3210264.0275238524</v>
      </c>
    </row>
    <row r="100" spans="1:10" ht="15">
      <c r="A100" s="35">
        <f t="shared" si="13"/>
        <v>83</v>
      </c>
      <c r="B100" s="51">
        <f t="shared" si="9"/>
        <v>46539</v>
      </c>
      <c r="C100" s="52">
        <f t="shared" si="14"/>
        <v>4442350.827530343</v>
      </c>
      <c r="D100" s="52">
        <f t="shared" si="17"/>
        <v>63023.331707237965</v>
      </c>
      <c r="E100" s="53">
        <f t="shared" si="10"/>
        <v>0</v>
      </c>
      <c r="F100" s="52">
        <f t="shared" si="11"/>
        <v>63023.331707237965</v>
      </c>
      <c r="G100" s="52">
        <f t="shared" si="15"/>
        <v>31556.680012231365</v>
      </c>
      <c r="H100" s="52">
        <f t="shared" si="16"/>
        <v>31466.6516950066</v>
      </c>
      <c r="I100" s="52">
        <f t="shared" si="12"/>
        <v>4410794.147518111</v>
      </c>
      <c r="J100" s="52">
        <f>SUM($H$18:$H100)</f>
        <v>3241730.679218859</v>
      </c>
    </row>
    <row r="101" spans="1:10" ht="15">
      <c r="A101" s="35">
        <f t="shared" si="13"/>
        <v>84</v>
      </c>
      <c r="B101" s="51">
        <f t="shared" si="9"/>
        <v>46569</v>
      </c>
      <c r="C101" s="52">
        <f t="shared" si="14"/>
        <v>4410794.147518111</v>
      </c>
      <c r="D101" s="52">
        <f t="shared" si="17"/>
        <v>63023.331707237965</v>
      </c>
      <c r="E101" s="53">
        <f t="shared" si="10"/>
        <v>0</v>
      </c>
      <c r="F101" s="52">
        <f t="shared" si="11"/>
        <v>63023.331707237965</v>
      </c>
      <c r="G101" s="52">
        <f t="shared" si="15"/>
        <v>31780.206495651342</v>
      </c>
      <c r="H101" s="52">
        <f t="shared" si="16"/>
        <v>31243.125211586623</v>
      </c>
      <c r="I101" s="52">
        <f t="shared" si="12"/>
        <v>4379013.94102246</v>
      </c>
      <c r="J101" s="52">
        <f>SUM($H$18:$H101)</f>
        <v>3272973.8044304457</v>
      </c>
    </row>
    <row r="102" spans="1:10" ht="15">
      <c r="A102" s="35">
        <f t="shared" si="13"/>
        <v>85</v>
      </c>
      <c r="B102" s="51">
        <f t="shared" si="9"/>
        <v>46600</v>
      </c>
      <c r="C102" s="52">
        <f t="shared" si="14"/>
        <v>4379013.94102246</v>
      </c>
      <c r="D102" s="52">
        <f t="shared" si="17"/>
        <v>63023.331707237965</v>
      </c>
      <c r="E102" s="53">
        <f t="shared" si="10"/>
        <v>0</v>
      </c>
      <c r="F102" s="52">
        <f t="shared" si="11"/>
        <v>63023.331707237965</v>
      </c>
      <c r="G102" s="52">
        <f t="shared" si="15"/>
        <v>32005.316291662202</v>
      </c>
      <c r="H102" s="52">
        <f t="shared" si="16"/>
        <v>31018.015415575763</v>
      </c>
      <c r="I102" s="52">
        <f t="shared" si="12"/>
        <v>4347008.624730798</v>
      </c>
      <c r="J102" s="52">
        <f>SUM($H$18:$H102)</f>
        <v>3303991.8198460215</v>
      </c>
    </row>
    <row r="103" spans="1:10" ht="15">
      <c r="A103" s="35">
        <f t="shared" si="13"/>
        <v>86</v>
      </c>
      <c r="B103" s="51">
        <f t="shared" si="9"/>
        <v>46631</v>
      </c>
      <c r="C103" s="52">
        <f t="shared" si="14"/>
        <v>4347008.624730798</v>
      </c>
      <c r="D103" s="52">
        <f t="shared" si="17"/>
        <v>63023.331707237965</v>
      </c>
      <c r="E103" s="53">
        <f t="shared" si="10"/>
        <v>0</v>
      </c>
      <c r="F103" s="52">
        <f t="shared" si="11"/>
        <v>63023.331707237965</v>
      </c>
      <c r="G103" s="52">
        <f t="shared" si="15"/>
        <v>32232.020615394806</v>
      </c>
      <c r="H103" s="52">
        <f t="shared" si="16"/>
        <v>30791.31109184316</v>
      </c>
      <c r="I103" s="52">
        <f t="shared" si="12"/>
        <v>4314776.604115403</v>
      </c>
      <c r="J103" s="52">
        <f>SUM($H$18:$H103)</f>
        <v>3334783.1309378645</v>
      </c>
    </row>
    <row r="104" spans="1:10" ht="15">
      <c r="A104" s="35">
        <f t="shared" si="13"/>
        <v>87</v>
      </c>
      <c r="B104" s="51">
        <f t="shared" si="9"/>
        <v>46661</v>
      </c>
      <c r="C104" s="52">
        <f t="shared" si="14"/>
        <v>4314776.604115403</v>
      </c>
      <c r="D104" s="52">
        <f t="shared" si="17"/>
        <v>63023.331707237965</v>
      </c>
      <c r="E104" s="53">
        <f t="shared" si="10"/>
        <v>0</v>
      </c>
      <c r="F104" s="52">
        <f t="shared" si="11"/>
        <v>63023.331707237965</v>
      </c>
      <c r="G104" s="52">
        <f t="shared" si="15"/>
        <v>32460.330761420522</v>
      </c>
      <c r="H104" s="52">
        <f t="shared" si="16"/>
        <v>30563.000945817443</v>
      </c>
      <c r="I104" s="52">
        <f t="shared" si="12"/>
        <v>4282316.273353983</v>
      </c>
      <c r="J104" s="52">
        <f>SUM($H$18:$H104)</f>
        <v>3365346.1318836818</v>
      </c>
    </row>
    <row r="105" spans="1:10" ht="15">
      <c r="A105" s="35">
        <f t="shared" si="13"/>
        <v>88</v>
      </c>
      <c r="B105" s="51">
        <f t="shared" si="9"/>
        <v>46692</v>
      </c>
      <c r="C105" s="52">
        <f t="shared" si="14"/>
        <v>4282316.273353983</v>
      </c>
      <c r="D105" s="52">
        <f t="shared" si="17"/>
        <v>63023.331707237965</v>
      </c>
      <c r="E105" s="53">
        <f t="shared" si="10"/>
        <v>0</v>
      </c>
      <c r="F105" s="52">
        <f t="shared" si="11"/>
        <v>63023.331707237965</v>
      </c>
      <c r="G105" s="52">
        <f t="shared" si="15"/>
        <v>32690.258104313918</v>
      </c>
      <c r="H105" s="52">
        <f t="shared" si="16"/>
        <v>30333.073602924047</v>
      </c>
      <c r="I105" s="52">
        <f t="shared" si="12"/>
        <v>4249626.015249669</v>
      </c>
      <c r="J105" s="52">
        <f>SUM($H$18:$H105)</f>
        <v>3395679.205486606</v>
      </c>
    </row>
    <row r="106" spans="1:10" ht="15">
      <c r="A106" s="35">
        <f t="shared" si="13"/>
        <v>89</v>
      </c>
      <c r="B106" s="51">
        <f t="shared" si="9"/>
        <v>46722</v>
      </c>
      <c r="C106" s="52">
        <f t="shared" si="14"/>
        <v>4249626.015249669</v>
      </c>
      <c r="D106" s="52">
        <f t="shared" si="17"/>
        <v>63023.331707237965</v>
      </c>
      <c r="E106" s="53">
        <f t="shared" si="10"/>
        <v>0</v>
      </c>
      <c r="F106" s="52">
        <f t="shared" si="11"/>
        <v>63023.331707237965</v>
      </c>
      <c r="G106" s="52">
        <f t="shared" si="15"/>
        <v>32921.814099219475</v>
      </c>
      <c r="H106" s="52">
        <f t="shared" si="16"/>
        <v>30101.51760801849</v>
      </c>
      <c r="I106" s="52">
        <f t="shared" si="12"/>
        <v>4216704.201150449</v>
      </c>
      <c r="J106" s="52">
        <f>SUM($H$18:$H106)</f>
        <v>3425780.7230946245</v>
      </c>
    </row>
    <row r="107" spans="1:10" ht="15">
      <c r="A107" s="35">
        <f t="shared" si="13"/>
        <v>90</v>
      </c>
      <c r="B107" s="51">
        <f t="shared" si="9"/>
        <v>46753</v>
      </c>
      <c r="C107" s="52">
        <f t="shared" si="14"/>
        <v>4216704.201150449</v>
      </c>
      <c r="D107" s="52">
        <f t="shared" si="17"/>
        <v>63023.331707237965</v>
      </c>
      <c r="E107" s="53">
        <f t="shared" si="10"/>
        <v>0</v>
      </c>
      <c r="F107" s="52">
        <f t="shared" si="11"/>
        <v>63023.331707237965</v>
      </c>
      <c r="G107" s="52">
        <f t="shared" si="15"/>
        <v>33155.010282422285</v>
      </c>
      <c r="H107" s="52">
        <f t="shared" si="16"/>
        <v>29868.321424815684</v>
      </c>
      <c r="I107" s="52">
        <f t="shared" si="12"/>
        <v>4183549.1908680266</v>
      </c>
      <c r="J107" s="52">
        <f>SUM($H$18:$H107)</f>
        <v>3455649.0445194403</v>
      </c>
    </row>
    <row r="108" spans="1:10" ht="15">
      <c r="A108" s="35">
        <f t="shared" si="13"/>
        <v>91</v>
      </c>
      <c r="B108" s="51">
        <f t="shared" si="9"/>
        <v>46784</v>
      </c>
      <c r="C108" s="52">
        <f t="shared" si="14"/>
        <v>4183549.1908680266</v>
      </c>
      <c r="D108" s="52">
        <f t="shared" si="17"/>
        <v>63023.331707237965</v>
      </c>
      <c r="E108" s="53">
        <f t="shared" si="10"/>
        <v>0</v>
      </c>
      <c r="F108" s="52">
        <f t="shared" si="11"/>
        <v>63023.331707237965</v>
      </c>
      <c r="G108" s="52">
        <f t="shared" si="15"/>
        <v>33389.85827192277</v>
      </c>
      <c r="H108" s="52">
        <f t="shared" si="16"/>
        <v>29633.47343531519</v>
      </c>
      <c r="I108" s="52">
        <f t="shared" si="12"/>
        <v>4150159.3325961037</v>
      </c>
      <c r="J108" s="52">
        <f>SUM($H$18:$H108)</f>
        <v>3485282.5179547556</v>
      </c>
    </row>
    <row r="109" spans="1:10" ht="15">
      <c r="A109" s="35">
        <f t="shared" si="13"/>
        <v>92</v>
      </c>
      <c r="B109" s="51">
        <f t="shared" si="9"/>
        <v>46813</v>
      </c>
      <c r="C109" s="52">
        <f t="shared" si="14"/>
        <v>4150159.3325961037</v>
      </c>
      <c r="D109" s="52">
        <f t="shared" si="17"/>
        <v>63023.331707237965</v>
      </c>
      <c r="E109" s="53">
        <f t="shared" si="10"/>
        <v>0</v>
      </c>
      <c r="F109" s="52">
        <f t="shared" si="11"/>
        <v>63023.331707237965</v>
      </c>
      <c r="G109" s="52">
        <f t="shared" si="15"/>
        <v>33626.36976801556</v>
      </c>
      <c r="H109" s="52">
        <f t="shared" si="16"/>
        <v>29396.9619392224</v>
      </c>
      <c r="I109" s="52">
        <f t="shared" si="12"/>
        <v>4116532.962828088</v>
      </c>
      <c r="J109" s="52">
        <f>SUM($H$18:$H109)</f>
        <v>3514679.4798939778</v>
      </c>
    </row>
    <row r="110" spans="1:10" ht="15">
      <c r="A110" s="35">
        <f t="shared" si="13"/>
        <v>93</v>
      </c>
      <c r="B110" s="51">
        <f t="shared" si="9"/>
        <v>46844</v>
      </c>
      <c r="C110" s="52">
        <f t="shared" si="14"/>
        <v>4116532.962828088</v>
      </c>
      <c r="D110" s="52">
        <f t="shared" si="17"/>
        <v>63023.331707237965</v>
      </c>
      <c r="E110" s="53">
        <f t="shared" si="10"/>
        <v>0</v>
      </c>
      <c r="F110" s="52">
        <f t="shared" si="11"/>
        <v>63023.331707237965</v>
      </c>
      <c r="G110" s="52">
        <f t="shared" si="15"/>
        <v>33864.55655387234</v>
      </c>
      <c r="H110" s="52">
        <f t="shared" si="16"/>
        <v>29158.775153365626</v>
      </c>
      <c r="I110" s="52">
        <f t="shared" si="12"/>
        <v>4082668.406274216</v>
      </c>
      <c r="J110" s="52">
        <f>SUM($H$18:$H110)</f>
        <v>3543838.255047343</v>
      </c>
    </row>
    <row r="111" spans="1:10" ht="15">
      <c r="A111" s="35">
        <f t="shared" si="13"/>
        <v>94</v>
      </c>
      <c r="B111" s="51">
        <f t="shared" si="9"/>
        <v>46874</v>
      </c>
      <c r="C111" s="52">
        <f t="shared" si="14"/>
        <v>4082668.406274216</v>
      </c>
      <c r="D111" s="52">
        <f t="shared" si="17"/>
        <v>63023.331707237965</v>
      </c>
      <c r="E111" s="53">
        <f t="shared" si="10"/>
        <v>0</v>
      </c>
      <c r="F111" s="52">
        <f t="shared" si="11"/>
        <v>63023.331707237965</v>
      </c>
      <c r="G111" s="52">
        <f t="shared" si="15"/>
        <v>34104.43049612893</v>
      </c>
      <c r="H111" s="52">
        <f t="shared" si="16"/>
        <v>28918.90121110903</v>
      </c>
      <c r="I111" s="52">
        <f t="shared" si="12"/>
        <v>4048563.975778087</v>
      </c>
      <c r="J111" s="52">
        <f>SUM($H$18:$H111)</f>
        <v>3572757.156258452</v>
      </c>
    </row>
    <row r="112" spans="1:10" ht="15">
      <c r="A112" s="35">
        <f t="shared" si="13"/>
        <v>95</v>
      </c>
      <c r="B112" s="51">
        <f t="shared" si="9"/>
        <v>46905</v>
      </c>
      <c r="C112" s="52">
        <f t="shared" si="14"/>
        <v>4048563.975778087</v>
      </c>
      <c r="D112" s="52">
        <f t="shared" si="17"/>
        <v>63023.331707237965</v>
      </c>
      <c r="E112" s="53">
        <f t="shared" si="10"/>
        <v>0</v>
      </c>
      <c r="F112" s="52">
        <f t="shared" si="11"/>
        <v>63023.331707237965</v>
      </c>
      <c r="G112" s="52">
        <f t="shared" si="15"/>
        <v>34346.00354547652</v>
      </c>
      <c r="H112" s="52">
        <f t="shared" si="16"/>
        <v>28677.328161761452</v>
      </c>
      <c r="I112" s="52">
        <f t="shared" si="12"/>
        <v>4014217.9722326105</v>
      </c>
      <c r="J112" s="52">
        <f>SUM($H$18:$H112)</f>
        <v>3601434.484420214</v>
      </c>
    </row>
    <row r="113" spans="1:10" ht="15">
      <c r="A113" s="35">
        <f t="shared" si="13"/>
        <v>96</v>
      </c>
      <c r="B113" s="51">
        <f t="shared" si="9"/>
        <v>46935</v>
      </c>
      <c r="C113" s="52">
        <f t="shared" si="14"/>
        <v>4014217.9722326105</v>
      </c>
      <c r="D113" s="52">
        <f t="shared" si="17"/>
        <v>63023.331707237965</v>
      </c>
      <c r="E113" s="53">
        <f t="shared" si="10"/>
        <v>0</v>
      </c>
      <c r="F113" s="52">
        <f t="shared" si="11"/>
        <v>63023.331707237965</v>
      </c>
      <c r="G113" s="52">
        <f t="shared" si="15"/>
        <v>34589.28773725697</v>
      </c>
      <c r="H113" s="52">
        <f t="shared" si="16"/>
        <v>28434.043969980994</v>
      </c>
      <c r="I113" s="52">
        <f t="shared" si="12"/>
        <v>3979628.6844953536</v>
      </c>
      <c r="J113" s="52">
        <f>SUM($H$18:$H113)</f>
        <v>3629868.5283901948</v>
      </c>
    </row>
    <row r="114" spans="1:10" ht="15">
      <c r="A114" s="35">
        <f t="shared" si="13"/>
        <v>97</v>
      </c>
      <c r="B114" s="51">
        <f t="shared" si="9"/>
        <v>46966</v>
      </c>
      <c r="C114" s="52">
        <f t="shared" si="14"/>
        <v>3979628.6844953536</v>
      </c>
      <c r="D114" s="52">
        <f t="shared" si="17"/>
        <v>63023.331707237965</v>
      </c>
      <c r="E114" s="53">
        <f t="shared" si="10"/>
        <v>0</v>
      </c>
      <c r="F114" s="52">
        <f t="shared" si="11"/>
        <v>63023.331707237965</v>
      </c>
      <c r="G114" s="52">
        <f t="shared" si="15"/>
        <v>34834.29519206254</v>
      </c>
      <c r="H114" s="52">
        <f t="shared" si="16"/>
        <v>28189.036515175423</v>
      </c>
      <c r="I114" s="52">
        <f t="shared" si="12"/>
        <v>3944794.389303291</v>
      </c>
      <c r="J114" s="52">
        <f>SUM($H$18:$H114)</f>
        <v>3658057.56490537</v>
      </c>
    </row>
    <row r="115" spans="1:10" ht="15">
      <c r="A115" s="35">
        <f t="shared" si="13"/>
        <v>98</v>
      </c>
      <c r="B115" s="51">
        <f t="shared" si="9"/>
        <v>46997</v>
      </c>
      <c r="C115" s="52">
        <f t="shared" si="14"/>
        <v>3944794.389303291</v>
      </c>
      <c r="D115" s="52">
        <f t="shared" si="17"/>
        <v>63023.331707237965</v>
      </c>
      <c r="E115" s="53">
        <f t="shared" si="10"/>
        <v>0</v>
      </c>
      <c r="F115" s="52">
        <f t="shared" si="11"/>
        <v>63023.331707237965</v>
      </c>
      <c r="G115" s="52">
        <f t="shared" si="15"/>
        <v>35081.03811633965</v>
      </c>
      <c r="H115" s="52">
        <f t="shared" si="16"/>
        <v>27942.293590898316</v>
      </c>
      <c r="I115" s="52">
        <f t="shared" si="12"/>
        <v>3909713.3511869516</v>
      </c>
      <c r="J115" s="52">
        <f>SUM($H$18:$H115)</f>
        <v>3685999.8584962683</v>
      </c>
    </row>
    <row r="116" spans="1:10" ht="15">
      <c r="A116" s="35">
        <f t="shared" si="13"/>
        <v>99</v>
      </c>
      <c r="B116" s="51">
        <f t="shared" si="9"/>
        <v>47027</v>
      </c>
      <c r="C116" s="52">
        <f t="shared" si="14"/>
        <v>3909713.3511869516</v>
      </c>
      <c r="D116" s="52">
        <f t="shared" si="17"/>
        <v>63023.331707237965</v>
      </c>
      <c r="E116" s="53">
        <f t="shared" si="10"/>
        <v>0</v>
      </c>
      <c r="F116" s="52">
        <f t="shared" si="11"/>
        <v>63023.331707237965</v>
      </c>
      <c r="G116" s="52">
        <f t="shared" si="15"/>
        <v>35329.528802997054</v>
      </c>
      <c r="H116" s="52">
        <f t="shared" si="16"/>
        <v>27693.802904240907</v>
      </c>
      <c r="I116" s="52">
        <f t="shared" si="12"/>
        <v>3874383.8223839547</v>
      </c>
      <c r="J116" s="52">
        <f>SUM($H$18:$H116)</f>
        <v>3713693.661400509</v>
      </c>
    </row>
    <row r="117" spans="1:10" ht="15">
      <c r="A117" s="35">
        <f t="shared" si="13"/>
        <v>100</v>
      </c>
      <c r="B117" s="51">
        <f t="shared" si="9"/>
        <v>47058</v>
      </c>
      <c r="C117" s="52">
        <f t="shared" si="14"/>
        <v>3874383.8223839547</v>
      </c>
      <c r="D117" s="52">
        <f t="shared" si="17"/>
        <v>63023.331707237965</v>
      </c>
      <c r="E117" s="53">
        <f t="shared" si="10"/>
        <v>0</v>
      </c>
      <c r="F117" s="52">
        <f t="shared" si="11"/>
        <v>63023.331707237965</v>
      </c>
      <c r="G117" s="52">
        <f t="shared" si="15"/>
        <v>35579.77963201828</v>
      </c>
      <c r="H117" s="52">
        <f t="shared" si="16"/>
        <v>27443.55207521968</v>
      </c>
      <c r="I117" s="52">
        <f t="shared" si="12"/>
        <v>3838804.0427519362</v>
      </c>
      <c r="J117" s="52">
        <f>SUM($H$18:$H117)</f>
        <v>3741137.213475729</v>
      </c>
    </row>
    <row r="118" spans="1:10" ht="15">
      <c r="A118" s="35">
        <f t="shared" si="13"/>
        <v>101</v>
      </c>
      <c r="B118" s="51">
        <f t="shared" si="9"/>
        <v>47088</v>
      </c>
      <c r="C118" s="52">
        <f t="shared" si="14"/>
        <v>3838804.0427519362</v>
      </c>
      <c r="D118" s="52">
        <f t="shared" si="17"/>
        <v>63023.331707237965</v>
      </c>
      <c r="E118" s="53">
        <f t="shared" si="10"/>
        <v>0</v>
      </c>
      <c r="F118" s="52">
        <f t="shared" si="11"/>
        <v>63023.331707237965</v>
      </c>
      <c r="G118" s="52">
        <f t="shared" si="15"/>
        <v>35831.803071078415</v>
      </c>
      <c r="H118" s="52">
        <f t="shared" si="16"/>
        <v>27191.52863615955</v>
      </c>
      <c r="I118" s="52">
        <f t="shared" si="12"/>
        <v>3802972.239680858</v>
      </c>
      <c r="J118" s="52">
        <f>SUM($H$18:$H118)</f>
        <v>3768328.7421118882</v>
      </c>
    </row>
    <row r="119" spans="1:10" ht="15">
      <c r="A119" s="35">
        <f t="shared" si="13"/>
        <v>102</v>
      </c>
      <c r="B119" s="51">
        <f t="shared" si="9"/>
        <v>47119</v>
      </c>
      <c r="C119" s="52">
        <f t="shared" si="14"/>
        <v>3802972.239680858</v>
      </c>
      <c r="D119" s="52">
        <f t="shared" si="17"/>
        <v>63023.331707237965</v>
      </c>
      <c r="E119" s="53">
        <f t="shared" si="10"/>
        <v>0</v>
      </c>
      <c r="F119" s="52">
        <f t="shared" si="11"/>
        <v>63023.331707237965</v>
      </c>
      <c r="G119" s="52">
        <f t="shared" si="15"/>
        <v>36085.61167616522</v>
      </c>
      <c r="H119" s="52">
        <f t="shared" si="16"/>
        <v>26937.720031072746</v>
      </c>
      <c r="I119" s="52">
        <f t="shared" si="12"/>
        <v>3766886.6280046925</v>
      </c>
      <c r="J119" s="52">
        <f>SUM($H$18:$H119)</f>
        <v>3795266.462142961</v>
      </c>
    </row>
    <row r="120" spans="1:10" ht="15">
      <c r="A120" s="35">
        <f t="shared" si="13"/>
        <v>103</v>
      </c>
      <c r="B120" s="51">
        <f t="shared" si="9"/>
        <v>47150</v>
      </c>
      <c r="C120" s="52">
        <f t="shared" si="14"/>
        <v>3766886.6280046925</v>
      </c>
      <c r="D120" s="52">
        <f t="shared" si="17"/>
        <v>63023.331707237965</v>
      </c>
      <c r="E120" s="53">
        <f t="shared" si="10"/>
        <v>0</v>
      </c>
      <c r="F120" s="52">
        <f t="shared" si="11"/>
        <v>63023.331707237965</v>
      </c>
      <c r="G120" s="52">
        <f t="shared" si="15"/>
        <v>36341.21809220473</v>
      </c>
      <c r="H120" s="52">
        <f t="shared" si="16"/>
        <v>26682.113615033242</v>
      </c>
      <c r="I120" s="52">
        <f t="shared" si="12"/>
        <v>3730545.409912488</v>
      </c>
      <c r="J120" s="52">
        <f>SUM($H$18:$H120)</f>
        <v>3821948.5757579943</v>
      </c>
    </row>
    <row r="121" spans="1:10" ht="15">
      <c r="A121" s="35">
        <f t="shared" si="13"/>
        <v>104</v>
      </c>
      <c r="B121" s="51">
        <f t="shared" si="9"/>
        <v>47178</v>
      </c>
      <c r="C121" s="52">
        <f t="shared" si="14"/>
        <v>3730545.409912488</v>
      </c>
      <c r="D121" s="52">
        <f t="shared" si="17"/>
        <v>63023.331707237965</v>
      </c>
      <c r="E121" s="53">
        <f t="shared" si="10"/>
        <v>0</v>
      </c>
      <c r="F121" s="52">
        <f t="shared" si="11"/>
        <v>63023.331707237965</v>
      </c>
      <c r="G121" s="52">
        <f t="shared" si="15"/>
        <v>36598.63505369118</v>
      </c>
      <c r="H121" s="52">
        <f t="shared" si="16"/>
        <v>26424.69665354679</v>
      </c>
      <c r="I121" s="52">
        <f t="shared" si="12"/>
        <v>3693946.774858797</v>
      </c>
      <c r="J121" s="52">
        <f>SUM($H$18:$H121)</f>
        <v>3848373.272411541</v>
      </c>
    </row>
    <row r="122" spans="1:10" ht="15">
      <c r="A122" s="35">
        <f t="shared" si="13"/>
        <v>105</v>
      </c>
      <c r="B122" s="51">
        <f t="shared" si="9"/>
        <v>47209</v>
      </c>
      <c r="C122" s="52">
        <f t="shared" si="14"/>
        <v>3693946.774858797</v>
      </c>
      <c r="D122" s="52">
        <f t="shared" si="17"/>
        <v>63023.331707237965</v>
      </c>
      <c r="E122" s="53">
        <f t="shared" si="10"/>
        <v>0</v>
      </c>
      <c r="F122" s="52">
        <f t="shared" si="11"/>
        <v>63023.331707237965</v>
      </c>
      <c r="G122" s="52">
        <f t="shared" si="15"/>
        <v>36857.87538532149</v>
      </c>
      <c r="H122" s="52">
        <f t="shared" si="16"/>
        <v>26165.45632191648</v>
      </c>
      <c r="I122" s="52">
        <f t="shared" si="12"/>
        <v>3657088.8994734753</v>
      </c>
      <c r="J122" s="52">
        <f>SUM($H$18:$H122)</f>
        <v>3874538.7287334576</v>
      </c>
    </row>
    <row r="123" spans="1:10" ht="15">
      <c r="A123" s="35">
        <f t="shared" si="13"/>
        <v>106</v>
      </c>
      <c r="B123" s="51">
        <f t="shared" si="9"/>
        <v>47239</v>
      </c>
      <c r="C123" s="52">
        <f t="shared" si="14"/>
        <v>3657088.8994734753</v>
      </c>
      <c r="D123" s="52">
        <f t="shared" si="17"/>
        <v>63023.331707237965</v>
      </c>
      <c r="E123" s="53">
        <f t="shared" si="10"/>
        <v>0</v>
      </c>
      <c r="F123" s="52">
        <f t="shared" si="11"/>
        <v>63023.331707237965</v>
      </c>
      <c r="G123" s="52">
        <f t="shared" si="15"/>
        <v>37118.95200263418</v>
      </c>
      <c r="H123" s="52">
        <f t="shared" si="16"/>
        <v>25904.379704603783</v>
      </c>
      <c r="I123" s="52">
        <f t="shared" si="12"/>
        <v>3619969.947470841</v>
      </c>
      <c r="J123" s="52">
        <f>SUM($H$18:$H123)</f>
        <v>3900443.1084380616</v>
      </c>
    </row>
    <row r="124" spans="1:10" ht="15">
      <c r="A124" s="35">
        <f t="shared" si="13"/>
        <v>107</v>
      </c>
      <c r="B124" s="51">
        <f t="shared" si="9"/>
        <v>47270</v>
      </c>
      <c r="C124" s="52">
        <f t="shared" si="14"/>
        <v>3619969.947470841</v>
      </c>
      <c r="D124" s="52">
        <f t="shared" si="17"/>
        <v>63023.331707237965</v>
      </c>
      <c r="E124" s="53">
        <f t="shared" si="10"/>
        <v>0</v>
      </c>
      <c r="F124" s="52">
        <f t="shared" si="11"/>
        <v>63023.331707237965</v>
      </c>
      <c r="G124" s="52">
        <f t="shared" si="15"/>
        <v>37381.87791265284</v>
      </c>
      <c r="H124" s="52">
        <f t="shared" si="16"/>
        <v>25641.453794585123</v>
      </c>
      <c r="I124" s="52">
        <f t="shared" si="12"/>
        <v>3582588.0695581883</v>
      </c>
      <c r="J124" s="52">
        <f>SUM($H$18:$H124)</f>
        <v>3926084.5622326466</v>
      </c>
    </row>
    <row r="125" spans="1:10" ht="15">
      <c r="A125" s="35">
        <f t="shared" si="13"/>
        <v>108</v>
      </c>
      <c r="B125" s="51">
        <f t="shared" si="9"/>
        <v>47300</v>
      </c>
      <c r="C125" s="52">
        <f t="shared" si="14"/>
        <v>3582588.0695581883</v>
      </c>
      <c r="D125" s="52">
        <f t="shared" si="17"/>
        <v>63023.331707237965</v>
      </c>
      <c r="E125" s="53">
        <f t="shared" si="10"/>
        <v>0</v>
      </c>
      <c r="F125" s="52">
        <f t="shared" si="11"/>
        <v>63023.331707237965</v>
      </c>
      <c r="G125" s="52">
        <f t="shared" si="15"/>
        <v>37646.666214534125</v>
      </c>
      <c r="H125" s="52">
        <f t="shared" si="16"/>
        <v>25376.665492703836</v>
      </c>
      <c r="I125" s="52">
        <f t="shared" si="12"/>
        <v>3544941.4033436542</v>
      </c>
      <c r="J125" s="52">
        <f>SUM($H$18:$H125)</f>
        <v>3951461.2277253503</v>
      </c>
    </row>
    <row r="126" spans="1:10" ht="15">
      <c r="A126" s="35">
        <f t="shared" si="13"/>
        <v>109</v>
      </c>
      <c r="B126" s="51">
        <f t="shared" si="9"/>
        <v>47331</v>
      </c>
      <c r="C126" s="52">
        <f t="shared" si="14"/>
        <v>3544941.4033436542</v>
      </c>
      <c r="D126" s="52">
        <f t="shared" si="17"/>
        <v>63023.331707237965</v>
      </c>
      <c r="E126" s="53">
        <f t="shared" si="10"/>
        <v>0</v>
      </c>
      <c r="F126" s="52">
        <f t="shared" si="11"/>
        <v>63023.331707237965</v>
      </c>
      <c r="G126" s="52">
        <f t="shared" si="15"/>
        <v>37913.33010022041</v>
      </c>
      <c r="H126" s="52">
        <f t="shared" si="16"/>
        <v>25110.00160701755</v>
      </c>
      <c r="I126" s="52">
        <f t="shared" si="12"/>
        <v>3507028.0732434336</v>
      </c>
      <c r="J126" s="52">
        <f>SUM($H$18:$H126)</f>
        <v>3976571.229332368</v>
      </c>
    </row>
    <row r="127" spans="1:10" ht="15">
      <c r="A127" s="35">
        <f t="shared" si="13"/>
        <v>110</v>
      </c>
      <c r="B127" s="51">
        <f t="shared" si="9"/>
        <v>47362</v>
      </c>
      <c r="C127" s="52">
        <f t="shared" si="14"/>
        <v>3507028.0732434336</v>
      </c>
      <c r="D127" s="52">
        <f t="shared" si="17"/>
        <v>63023.331707237965</v>
      </c>
      <c r="E127" s="53">
        <f t="shared" si="10"/>
        <v>0</v>
      </c>
      <c r="F127" s="52">
        <f t="shared" si="11"/>
        <v>63023.331707237965</v>
      </c>
      <c r="G127" s="52">
        <f t="shared" si="15"/>
        <v>38181.88285509698</v>
      </c>
      <c r="H127" s="52">
        <f t="shared" si="16"/>
        <v>24841.44885214099</v>
      </c>
      <c r="I127" s="52">
        <f t="shared" si="12"/>
        <v>3468846.190388337</v>
      </c>
      <c r="J127" s="52">
        <f>SUM($H$18:$H127)</f>
        <v>4001412.678184509</v>
      </c>
    </row>
    <row r="128" spans="1:10" ht="15">
      <c r="A128" s="35">
        <f t="shared" si="13"/>
        <v>111</v>
      </c>
      <c r="B128" s="51">
        <f t="shared" si="9"/>
        <v>47392</v>
      </c>
      <c r="C128" s="52">
        <f t="shared" si="14"/>
        <v>3468846.190388337</v>
      </c>
      <c r="D128" s="52">
        <f t="shared" si="17"/>
        <v>63023.331707237965</v>
      </c>
      <c r="E128" s="53">
        <f t="shared" si="10"/>
        <v>0</v>
      </c>
      <c r="F128" s="52">
        <f t="shared" si="11"/>
        <v>63023.331707237965</v>
      </c>
      <c r="G128" s="52">
        <f t="shared" si="15"/>
        <v>38452.33785865391</v>
      </c>
      <c r="H128" s="52">
        <f t="shared" si="16"/>
        <v>24570.993848584054</v>
      </c>
      <c r="I128" s="52">
        <f t="shared" si="12"/>
        <v>3430393.8525296827</v>
      </c>
      <c r="J128" s="52">
        <f>SUM($H$18:$H128)</f>
        <v>4025983.672033093</v>
      </c>
    </row>
    <row r="129" spans="1:10" ht="15">
      <c r="A129" s="35">
        <f t="shared" si="13"/>
        <v>112</v>
      </c>
      <c r="B129" s="51">
        <f t="shared" si="9"/>
        <v>47423</v>
      </c>
      <c r="C129" s="52">
        <f t="shared" si="14"/>
        <v>3430393.8525296827</v>
      </c>
      <c r="D129" s="52">
        <f t="shared" si="17"/>
        <v>63023.331707237965</v>
      </c>
      <c r="E129" s="53">
        <f t="shared" si="10"/>
        <v>0</v>
      </c>
      <c r="F129" s="52">
        <f t="shared" si="11"/>
        <v>63023.331707237965</v>
      </c>
      <c r="G129" s="52">
        <f t="shared" si="15"/>
        <v>38724.70858515271</v>
      </c>
      <c r="H129" s="52">
        <f t="shared" si="16"/>
        <v>24298.623122085253</v>
      </c>
      <c r="I129" s="52">
        <f t="shared" si="12"/>
        <v>3391669.14394453</v>
      </c>
      <c r="J129" s="52">
        <f>SUM($H$18:$H129)</f>
        <v>4050282.2951551783</v>
      </c>
    </row>
    <row r="130" spans="1:10" ht="15">
      <c r="A130" s="35">
        <f t="shared" si="13"/>
        <v>113</v>
      </c>
      <c r="B130" s="51">
        <f t="shared" si="9"/>
        <v>47453</v>
      </c>
      <c r="C130" s="52">
        <f t="shared" si="14"/>
        <v>3391669.14394453</v>
      </c>
      <c r="D130" s="52">
        <f t="shared" si="17"/>
        <v>63023.331707237965</v>
      </c>
      <c r="E130" s="53">
        <f t="shared" si="10"/>
        <v>0</v>
      </c>
      <c r="F130" s="52">
        <f t="shared" si="11"/>
        <v>63023.331707237965</v>
      </c>
      <c r="G130" s="52">
        <f t="shared" si="15"/>
        <v>38999.008604297545</v>
      </c>
      <c r="H130" s="52">
        <f t="shared" si="16"/>
        <v>24024.323102940423</v>
      </c>
      <c r="I130" s="52">
        <f t="shared" si="12"/>
        <v>3352670.1353402324</v>
      </c>
      <c r="J130" s="52">
        <f>SUM($H$18:$H130)</f>
        <v>4074306.6182581186</v>
      </c>
    </row>
    <row r="131" spans="1:10" ht="15">
      <c r="A131" s="35">
        <f t="shared" si="13"/>
        <v>114</v>
      </c>
      <c r="B131" s="51">
        <f t="shared" si="9"/>
        <v>47484</v>
      </c>
      <c r="C131" s="52">
        <f t="shared" si="14"/>
        <v>3352670.1353402324</v>
      </c>
      <c r="D131" s="52">
        <f t="shared" si="17"/>
        <v>63023.331707237965</v>
      </c>
      <c r="E131" s="53">
        <f t="shared" si="10"/>
        <v>0</v>
      </c>
      <c r="F131" s="52">
        <f t="shared" si="11"/>
        <v>63023.331707237965</v>
      </c>
      <c r="G131" s="52">
        <f t="shared" si="15"/>
        <v>39275.25158191132</v>
      </c>
      <c r="H131" s="52">
        <f t="shared" si="16"/>
        <v>23748.08012532665</v>
      </c>
      <c r="I131" s="52">
        <f t="shared" si="12"/>
        <v>3313394.883758321</v>
      </c>
      <c r="J131" s="52">
        <f>SUM($H$18:$H131)</f>
        <v>4098054.6983834454</v>
      </c>
    </row>
    <row r="132" spans="1:10" ht="15">
      <c r="A132" s="35">
        <f t="shared" si="13"/>
        <v>115</v>
      </c>
      <c r="B132" s="51">
        <f t="shared" si="9"/>
        <v>47515</v>
      </c>
      <c r="C132" s="52">
        <f t="shared" si="14"/>
        <v>3313394.883758321</v>
      </c>
      <c r="D132" s="52">
        <f t="shared" si="17"/>
        <v>63023.331707237965</v>
      </c>
      <c r="E132" s="53">
        <f t="shared" si="10"/>
        <v>0</v>
      </c>
      <c r="F132" s="52">
        <f t="shared" si="11"/>
        <v>63023.331707237965</v>
      </c>
      <c r="G132" s="52">
        <f t="shared" si="15"/>
        <v>39553.45128061652</v>
      </c>
      <c r="H132" s="52">
        <f t="shared" si="16"/>
        <v>23469.880426621443</v>
      </c>
      <c r="I132" s="52">
        <f t="shared" si="12"/>
        <v>3273841.4324777042</v>
      </c>
      <c r="J132" s="52">
        <f>SUM($H$18:$H132)</f>
        <v>4121524.578810067</v>
      </c>
    </row>
    <row r="133" spans="1:10" ht="15">
      <c r="A133" s="35">
        <f t="shared" si="13"/>
        <v>116</v>
      </c>
      <c r="B133" s="51">
        <f t="shared" si="9"/>
        <v>47543</v>
      </c>
      <c r="C133" s="52">
        <f t="shared" si="14"/>
        <v>3273841.4324777042</v>
      </c>
      <c r="D133" s="52">
        <f t="shared" si="17"/>
        <v>63023.331707237965</v>
      </c>
      <c r="E133" s="53">
        <f t="shared" si="10"/>
        <v>0</v>
      </c>
      <c r="F133" s="52">
        <f t="shared" si="11"/>
        <v>63023.331707237965</v>
      </c>
      <c r="G133" s="52">
        <f t="shared" si="15"/>
        <v>39833.62156052089</v>
      </c>
      <c r="H133" s="52">
        <f t="shared" si="16"/>
        <v>23189.710146717072</v>
      </c>
      <c r="I133" s="52">
        <f t="shared" si="12"/>
        <v>3234007.8109171833</v>
      </c>
      <c r="J133" s="52">
        <f>SUM($H$18:$H133)</f>
        <v>4144714.288956784</v>
      </c>
    </row>
    <row r="134" spans="1:10" ht="15">
      <c r="A134" s="35">
        <f t="shared" si="13"/>
        <v>117</v>
      </c>
      <c r="B134" s="51">
        <f t="shared" si="9"/>
        <v>47574</v>
      </c>
      <c r="C134" s="52">
        <f t="shared" si="14"/>
        <v>3234007.8109171833</v>
      </c>
      <c r="D134" s="52">
        <f t="shared" si="17"/>
        <v>63023.331707237965</v>
      </c>
      <c r="E134" s="53">
        <f t="shared" si="10"/>
        <v>0</v>
      </c>
      <c r="F134" s="52">
        <f t="shared" si="11"/>
        <v>63023.331707237965</v>
      </c>
      <c r="G134" s="52">
        <f t="shared" si="15"/>
        <v>40115.77637990791</v>
      </c>
      <c r="H134" s="52">
        <f t="shared" si="16"/>
        <v>22907.55532733005</v>
      </c>
      <c r="I134" s="52">
        <f t="shared" si="12"/>
        <v>3193892.0345372753</v>
      </c>
      <c r="J134" s="52">
        <f>SUM($H$18:$H134)</f>
        <v>4167621.8442841144</v>
      </c>
    </row>
    <row r="135" spans="1:10" ht="15">
      <c r="A135" s="35">
        <f t="shared" si="13"/>
        <v>118</v>
      </c>
      <c r="B135" s="51">
        <f t="shared" si="9"/>
        <v>47604</v>
      </c>
      <c r="C135" s="52">
        <f t="shared" si="14"/>
        <v>3193892.0345372753</v>
      </c>
      <c r="D135" s="52">
        <f t="shared" si="17"/>
        <v>63023.331707237965</v>
      </c>
      <c r="E135" s="53">
        <f t="shared" si="10"/>
        <v>0</v>
      </c>
      <c r="F135" s="52">
        <f t="shared" si="11"/>
        <v>63023.331707237965</v>
      </c>
      <c r="G135" s="52">
        <f t="shared" si="15"/>
        <v>40399.929795932265</v>
      </c>
      <c r="H135" s="52">
        <f t="shared" si="16"/>
        <v>22623.4019113057</v>
      </c>
      <c r="I135" s="52">
        <f t="shared" si="12"/>
        <v>3153492.104741343</v>
      </c>
      <c r="J135" s="52">
        <f>SUM($H$18:$H135)</f>
        <v>4190245.24619542</v>
      </c>
    </row>
    <row r="136" spans="1:10" ht="15">
      <c r="A136" s="35">
        <f t="shared" si="13"/>
        <v>119</v>
      </c>
      <c r="B136" s="51">
        <f t="shared" si="9"/>
        <v>47635</v>
      </c>
      <c r="C136" s="52">
        <f t="shared" si="14"/>
        <v>3153492.104741343</v>
      </c>
      <c r="D136" s="52">
        <f t="shared" si="17"/>
        <v>63023.331707237965</v>
      </c>
      <c r="E136" s="53">
        <f t="shared" si="10"/>
        <v>0</v>
      </c>
      <c r="F136" s="52">
        <f t="shared" si="11"/>
        <v>63023.331707237965</v>
      </c>
      <c r="G136" s="52">
        <f t="shared" si="15"/>
        <v>40686.09596532012</v>
      </c>
      <c r="H136" s="52">
        <f t="shared" si="16"/>
        <v>22337.235741917844</v>
      </c>
      <c r="I136" s="52">
        <f t="shared" si="12"/>
        <v>3112806.0087760226</v>
      </c>
      <c r="J136" s="52">
        <f>SUM($H$18:$H136)</f>
        <v>4212582.481937338</v>
      </c>
    </row>
    <row r="137" spans="1:10" ht="15">
      <c r="A137" s="35">
        <f t="shared" si="13"/>
        <v>120</v>
      </c>
      <c r="B137" s="51">
        <f t="shared" si="9"/>
        <v>47665</v>
      </c>
      <c r="C137" s="52">
        <f t="shared" si="14"/>
        <v>3112806.0087760226</v>
      </c>
      <c r="D137" s="52">
        <f t="shared" si="17"/>
        <v>63023.331707237965</v>
      </c>
      <c r="E137" s="53">
        <f t="shared" si="10"/>
        <v>0</v>
      </c>
      <c r="F137" s="52">
        <f t="shared" si="11"/>
        <v>63023.331707237965</v>
      </c>
      <c r="G137" s="52">
        <f t="shared" si="15"/>
        <v>40974.28914507447</v>
      </c>
      <c r="H137" s="52">
        <f t="shared" si="16"/>
        <v>22049.042562163493</v>
      </c>
      <c r="I137" s="52">
        <f t="shared" si="12"/>
        <v>3071831.7196309483</v>
      </c>
      <c r="J137" s="52">
        <f>SUM($H$18:$H137)</f>
        <v>4234631.524499501</v>
      </c>
    </row>
    <row r="138" spans="1:10" ht="15">
      <c r="A138" s="35">
        <f t="shared" si="13"/>
        <v>121</v>
      </c>
      <c r="B138" s="51">
        <f t="shared" si="9"/>
        <v>47696</v>
      </c>
      <c r="C138" s="52">
        <f t="shared" si="14"/>
        <v>3071831.7196309483</v>
      </c>
      <c r="D138" s="52">
        <f t="shared" si="17"/>
        <v>63023.331707237965</v>
      </c>
      <c r="E138" s="53">
        <f t="shared" si="10"/>
        <v>0</v>
      </c>
      <c r="F138" s="52">
        <f t="shared" si="11"/>
        <v>63023.331707237965</v>
      </c>
      <c r="G138" s="52">
        <f t="shared" si="15"/>
        <v>41264.523693185416</v>
      </c>
      <c r="H138" s="52">
        <f t="shared" si="16"/>
        <v>21758.808014052553</v>
      </c>
      <c r="I138" s="52">
        <f t="shared" si="12"/>
        <v>3030567.195937763</v>
      </c>
      <c r="J138" s="52">
        <f>SUM($H$18:$H138)</f>
        <v>4256390.332513554</v>
      </c>
    </row>
    <row r="139" spans="1:10" ht="15">
      <c r="A139" s="35">
        <f t="shared" si="13"/>
        <v>122</v>
      </c>
      <c r="B139" s="51">
        <f t="shared" si="9"/>
        <v>47727</v>
      </c>
      <c r="C139" s="52">
        <f t="shared" si="14"/>
        <v>3030567.195937763</v>
      </c>
      <c r="D139" s="52">
        <f t="shared" si="17"/>
        <v>63023.331707237965</v>
      </c>
      <c r="E139" s="53">
        <f t="shared" si="10"/>
        <v>0</v>
      </c>
      <c r="F139" s="52">
        <f t="shared" si="11"/>
        <v>63023.331707237965</v>
      </c>
      <c r="G139" s="52">
        <f t="shared" si="15"/>
        <v>41556.81406934548</v>
      </c>
      <c r="H139" s="52">
        <f t="shared" si="16"/>
        <v>21466.51763789249</v>
      </c>
      <c r="I139" s="52">
        <f t="shared" si="12"/>
        <v>2989010.3818684174</v>
      </c>
      <c r="J139" s="52">
        <f>SUM($H$18:$H139)</f>
        <v>4277856.850151447</v>
      </c>
    </row>
    <row r="140" spans="1:10" ht="15">
      <c r="A140" s="35">
        <f t="shared" si="13"/>
        <v>123</v>
      </c>
      <c r="B140" s="51">
        <f t="shared" si="9"/>
        <v>47757</v>
      </c>
      <c r="C140" s="52">
        <f t="shared" si="14"/>
        <v>2989010.3818684174</v>
      </c>
      <c r="D140" s="52">
        <f t="shared" si="17"/>
        <v>63023.331707237965</v>
      </c>
      <c r="E140" s="53">
        <f t="shared" si="10"/>
        <v>0</v>
      </c>
      <c r="F140" s="52">
        <f t="shared" si="11"/>
        <v>63023.331707237965</v>
      </c>
      <c r="G140" s="52">
        <f t="shared" si="15"/>
        <v>41851.17483567001</v>
      </c>
      <c r="H140" s="52">
        <f t="shared" si="16"/>
        <v>21172.156871567957</v>
      </c>
      <c r="I140" s="52">
        <f t="shared" si="12"/>
        <v>2947159.2070327476</v>
      </c>
      <c r="J140" s="52">
        <f>SUM($H$18:$H140)</f>
        <v>4299029.007023015</v>
      </c>
    </row>
    <row r="141" spans="1:10" ht="15">
      <c r="A141" s="35">
        <f t="shared" si="13"/>
        <v>124</v>
      </c>
      <c r="B141" s="51">
        <f t="shared" si="9"/>
        <v>47788</v>
      </c>
      <c r="C141" s="52">
        <f t="shared" si="14"/>
        <v>2947159.2070327476</v>
      </c>
      <c r="D141" s="52">
        <f t="shared" si="17"/>
        <v>63023.331707237965</v>
      </c>
      <c r="E141" s="53">
        <f t="shared" si="10"/>
        <v>0</v>
      </c>
      <c r="F141" s="52">
        <f t="shared" si="11"/>
        <v>63023.331707237965</v>
      </c>
      <c r="G141" s="52">
        <f t="shared" si="15"/>
        <v>42147.62065742267</v>
      </c>
      <c r="H141" s="52">
        <f t="shared" si="16"/>
        <v>20875.711049815298</v>
      </c>
      <c r="I141" s="52">
        <f t="shared" si="12"/>
        <v>2905011.586375325</v>
      </c>
      <c r="J141" s="52">
        <f>SUM($H$18:$H141)</f>
        <v>4319904.718072831</v>
      </c>
    </row>
    <row r="142" spans="1:10" ht="15">
      <c r="A142" s="35">
        <f t="shared" si="13"/>
        <v>125</v>
      </c>
      <c r="B142" s="51">
        <f t="shared" si="9"/>
        <v>47818</v>
      </c>
      <c r="C142" s="52">
        <f t="shared" si="14"/>
        <v>2905011.586375325</v>
      </c>
      <c r="D142" s="52">
        <f t="shared" si="17"/>
        <v>63023.331707237965</v>
      </c>
      <c r="E142" s="53">
        <f t="shared" si="10"/>
        <v>0</v>
      </c>
      <c r="F142" s="52">
        <f t="shared" si="11"/>
        <v>63023.331707237965</v>
      </c>
      <c r="G142" s="52">
        <f t="shared" si="15"/>
        <v>42446.16630374608</v>
      </c>
      <c r="H142" s="52">
        <f t="shared" si="16"/>
        <v>20577.165403491887</v>
      </c>
      <c r="I142" s="52">
        <f t="shared" si="12"/>
        <v>2862565.420071579</v>
      </c>
      <c r="J142" s="52">
        <f>SUM($H$18:$H142)</f>
        <v>4340481.8834763225</v>
      </c>
    </row>
    <row r="143" spans="1:10" ht="15">
      <c r="A143" s="35">
        <f t="shared" si="13"/>
        <v>126</v>
      </c>
      <c r="B143" s="51">
        <f t="shared" si="9"/>
        <v>47849</v>
      </c>
      <c r="C143" s="52">
        <f t="shared" si="14"/>
        <v>2862565.420071579</v>
      </c>
      <c r="D143" s="52">
        <f t="shared" si="17"/>
        <v>63023.331707237965</v>
      </c>
      <c r="E143" s="53">
        <f t="shared" si="10"/>
        <v>0</v>
      </c>
      <c r="F143" s="52">
        <f t="shared" si="11"/>
        <v>63023.331707237965</v>
      </c>
      <c r="G143" s="52">
        <f t="shared" si="15"/>
        <v>42746.82664839761</v>
      </c>
      <c r="H143" s="52">
        <f t="shared" si="16"/>
        <v>20276.505058840354</v>
      </c>
      <c r="I143" s="52">
        <f t="shared" si="12"/>
        <v>2819818.593423181</v>
      </c>
      <c r="J143" s="52">
        <f>SUM($H$18:$H143)</f>
        <v>4360758.388535162</v>
      </c>
    </row>
    <row r="144" spans="1:10" ht="15">
      <c r="A144" s="35">
        <f t="shared" si="13"/>
        <v>127</v>
      </c>
      <c r="B144" s="51">
        <f t="shared" si="9"/>
        <v>47880</v>
      </c>
      <c r="C144" s="52">
        <f t="shared" si="14"/>
        <v>2819818.593423181</v>
      </c>
      <c r="D144" s="52">
        <f t="shared" si="17"/>
        <v>63023.331707237965</v>
      </c>
      <c r="E144" s="53">
        <f t="shared" si="10"/>
        <v>0</v>
      </c>
      <c r="F144" s="52">
        <f t="shared" si="11"/>
        <v>63023.331707237965</v>
      </c>
      <c r="G144" s="52">
        <f t="shared" si="15"/>
        <v>43049.61667049043</v>
      </c>
      <c r="H144" s="52">
        <f t="shared" si="16"/>
        <v>19973.715036747537</v>
      </c>
      <c r="I144" s="52">
        <f t="shared" si="12"/>
        <v>2776768.976752691</v>
      </c>
      <c r="J144" s="52">
        <f>SUM($H$18:$H144)</f>
        <v>4380732.10357191</v>
      </c>
    </row>
    <row r="145" spans="1:10" ht="15">
      <c r="A145" s="35">
        <f t="shared" si="13"/>
        <v>128</v>
      </c>
      <c r="B145" s="51">
        <f t="shared" si="9"/>
        <v>47908</v>
      </c>
      <c r="C145" s="52">
        <f t="shared" si="14"/>
        <v>2776768.976752691</v>
      </c>
      <c r="D145" s="52">
        <f t="shared" si="17"/>
        <v>63023.331707237965</v>
      </c>
      <c r="E145" s="53">
        <f t="shared" si="10"/>
        <v>0</v>
      </c>
      <c r="F145" s="52">
        <f t="shared" si="11"/>
        <v>63023.331707237965</v>
      </c>
      <c r="G145" s="52">
        <f t="shared" si="15"/>
        <v>43354.551455239736</v>
      </c>
      <c r="H145" s="52">
        <f t="shared" si="16"/>
        <v>19668.78025199823</v>
      </c>
      <c r="I145" s="52">
        <f t="shared" si="12"/>
        <v>2733414.425297451</v>
      </c>
      <c r="J145" s="52">
        <f>SUM($H$18:$H145)</f>
        <v>4400400.883823909</v>
      </c>
    </row>
    <row r="146" spans="1:10" ht="15">
      <c r="A146" s="35">
        <f t="shared" si="13"/>
        <v>129</v>
      </c>
      <c r="B146" s="51">
        <f aca="true" t="shared" si="18" ref="B146:B209">IF(Pay_Num&lt;&gt;"",DATE(YEAR(Loan_Start),MONTH(Loan_Start)+(Pay_Num)*12/Num_Pmt_Per_Year,DAY(Loan_Start)),"")</f>
        <v>47939</v>
      </c>
      <c r="C146" s="52">
        <f t="shared" si="14"/>
        <v>2733414.425297451</v>
      </c>
      <c r="D146" s="52">
        <f t="shared" si="17"/>
        <v>63023.331707237965</v>
      </c>
      <c r="E146" s="53">
        <f aca="true" t="shared" si="19" ref="E146:E209">IF(AND(Pay_Num&lt;&gt;"",Sched_Pay+Scheduled_Extra_Payments&lt;Beg_Bal),Scheduled_Extra_Payments,IF(AND(Pay_Num&lt;&gt;"",Beg_Bal-Sched_Pay&gt;0),Beg_Bal-Sched_Pay,IF(Pay_Num&lt;&gt;"",0,"")))</f>
        <v>0</v>
      </c>
      <c r="F146" s="52">
        <f aca="true" t="shared" si="20" ref="F146:F209">IF(AND(Pay_Num&lt;&gt;"",Sched_Pay+Extra_Pay&lt;Beg_Bal),Sched_Pay+Extra_Pay,IF(Pay_Num&lt;&gt;"",Beg_Bal,""))</f>
        <v>63023.331707237965</v>
      </c>
      <c r="G146" s="52">
        <f t="shared" si="15"/>
        <v>43661.646194714354</v>
      </c>
      <c r="H146" s="52">
        <f t="shared" si="16"/>
        <v>19361.685512523614</v>
      </c>
      <c r="I146" s="52">
        <f aca="true" t="shared" si="21" ref="I146:I209">IF(AND(Pay_Num&lt;&gt;"",Sched_Pay+Extra_Pay&lt;Beg_Bal),Beg_Bal-Princ,IF(Pay_Num&lt;&gt;"",0,""))</f>
        <v>2689752.779102737</v>
      </c>
      <c r="J146" s="52">
        <f>SUM($H$18:$H146)</f>
        <v>4419762.569336432</v>
      </c>
    </row>
    <row r="147" spans="1:10" ht="15">
      <c r="A147" s="35">
        <f aca="true" t="shared" si="22" ref="A147:A210">IF(Values_Entered,A146+1,"")</f>
        <v>130</v>
      </c>
      <c r="B147" s="51">
        <f t="shared" si="18"/>
        <v>47969</v>
      </c>
      <c r="C147" s="52">
        <f aca="true" t="shared" si="23" ref="C147:C210">IF(Pay_Num&lt;&gt;"",I146,"")</f>
        <v>2689752.779102737</v>
      </c>
      <c r="D147" s="52">
        <f t="shared" si="17"/>
        <v>63023.331707237965</v>
      </c>
      <c r="E147" s="53">
        <f t="shared" si="19"/>
        <v>0</v>
      </c>
      <c r="F147" s="52">
        <f t="shared" si="20"/>
        <v>63023.331707237965</v>
      </c>
      <c r="G147" s="52">
        <f aca="true" t="shared" si="24" ref="G147:G210">IF(Pay_Num&lt;&gt;"",Total_Pay-Int,"")</f>
        <v>43970.916188593575</v>
      </c>
      <c r="H147" s="52">
        <f aca="true" t="shared" si="25" ref="H147:H210">IF(Pay_Num&lt;&gt;"",Beg_Bal*Interest_Rate/Num_Pmt_Per_Year,"")</f>
        <v>19052.41551864439</v>
      </c>
      <c r="I147" s="52">
        <f t="shared" si="21"/>
        <v>2645781.8629141436</v>
      </c>
      <c r="J147" s="52">
        <f>SUM($H$18:$H147)</f>
        <v>4438814.984855076</v>
      </c>
    </row>
    <row r="148" spans="1:10" ht="15">
      <c r="A148" s="35">
        <f t="shared" si="22"/>
        <v>131</v>
      </c>
      <c r="B148" s="51">
        <f t="shared" si="18"/>
        <v>48000</v>
      </c>
      <c r="C148" s="52">
        <f t="shared" si="23"/>
        <v>2645781.8629141436</v>
      </c>
      <c r="D148" s="52">
        <f aca="true" t="shared" si="26" ref="D148:D211">IF(Pay_Num&lt;&gt;"",Scheduled_Monthly_Payment,"")</f>
        <v>63023.331707237965</v>
      </c>
      <c r="E148" s="53">
        <f t="shared" si="19"/>
        <v>0</v>
      </c>
      <c r="F148" s="52">
        <f t="shared" si="20"/>
        <v>63023.331707237965</v>
      </c>
      <c r="G148" s="52">
        <f t="shared" si="24"/>
        <v>44282.376844929444</v>
      </c>
      <c r="H148" s="52">
        <f t="shared" si="25"/>
        <v>18740.954862308517</v>
      </c>
      <c r="I148" s="52">
        <f t="shared" si="21"/>
        <v>2601499.486069214</v>
      </c>
      <c r="J148" s="52">
        <f>SUM($H$18:$H148)</f>
        <v>4457555.939717385</v>
      </c>
    </row>
    <row r="149" spans="1:10" ht="15">
      <c r="A149" s="35">
        <f t="shared" si="22"/>
        <v>132</v>
      </c>
      <c r="B149" s="51">
        <f t="shared" si="18"/>
        <v>48030</v>
      </c>
      <c r="C149" s="52">
        <f t="shared" si="23"/>
        <v>2601499.486069214</v>
      </c>
      <c r="D149" s="52">
        <f t="shared" si="26"/>
        <v>63023.331707237965</v>
      </c>
      <c r="E149" s="53">
        <f t="shared" si="19"/>
        <v>0</v>
      </c>
      <c r="F149" s="52">
        <f t="shared" si="20"/>
        <v>63023.331707237965</v>
      </c>
      <c r="G149" s="52">
        <f t="shared" si="24"/>
        <v>44596.043680914365</v>
      </c>
      <c r="H149" s="52">
        <f t="shared" si="25"/>
        <v>18427.2880263236</v>
      </c>
      <c r="I149" s="52">
        <f t="shared" si="21"/>
        <v>2556903.4423883</v>
      </c>
      <c r="J149" s="52">
        <f>SUM($H$18:$H149)</f>
        <v>4475983.2277437085</v>
      </c>
    </row>
    <row r="150" spans="1:10" ht="15">
      <c r="A150" s="35">
        <f t="shared" si="22"/>
        <v>133</v>
      </c>
      <c r="B150" s="51">
        <f t="shared" si="18"/>
        <v>48061</v>
      </c>
      <c r="C150" s="52">
        <f t="shared" si="23"/>
        <v>2556903.4423883</v>
      </c>
      <c r="D150" s="52">
        <f t="shared" si="26"/>
        <v>63023.331707237965</v>
      </c>
      <c r="E150" s="53">
        <f t="shared" si="19"/>
        <v>0</v>
      </c>
      <c r="F150" s="52">
        <f t="shared" si="20"/>
        <v>63023.331707237965</v>
      </c>
      <c r="G150" s="52">
        <f t="shared" si="24"/>
        <v>44911.93232365417</v>
      </c>
      <c r="H150" s="52">
        <f t="shared" si="25"/>
        <v>18111.399383583794</v>
      </c>
      <c r="I150" s="52">
        <f t="shared" si="21"/>
        <v>2511991.5100646457</v>
      </c>
      <c r="J150" s="52">
        <f>SUM($H$18:$H150)</f>
        <v>4494094.627127293</v>
      </c>
    </row>
    <row r="151" spans="1:10" ht="15">
      <c r="A151" s="35">
        <f t="shared" si="22"/>
        <v>134</v>
      </c>
      <c r="B151" s="51">
        <f t="shared" si="18"/>
        <v>48092</v>
      </c>
      <c r="C151" s="52">
        <f t="shared" si="23"/>
        <v>2511991.5100646457</v>
      </c>
      <c r="D151" s="52">
        <f t="shared" si="26"/>
        <v>63023.331707237965</v>
      </c>
      <c r="E151" s="53">
        <f t="shared" si="19"/>
        <v>0</v>
      </c>
      <c r="F151" s="52">
        <f t="shared" si="20"/>
        <v>63023.331707237965</v>
      </c>
      <c r="G151" s="52">
        <f t="shared" si="24"/>
        <v>45230.05851094672</v>
      </c>
      <c r="H151" s="52">
        <f t="shared" si="25"/>
        <v>17793.27319629124</v>
      </c>
      <c r="I151" s="52">
        <f t="shared" si="21"/>
        <v>2466761.451553699</v>
      </c>
      <c r="J151" s="52">
        <f>SUM($H$18:$H151)</f>
        <v>4511887.900323584</v>
      </c>
    </row>
    <row r="152" spans="1:10" ht="15">
      <c r="A152" s="35">
        <f t="shared" si="22"/>
        <v>135</v>
      </c>
      <c r="B152" s="51">
        <f t="shared" si="18"/>
        <v>48122</v>
      </c>
      <c r="C152" s="52">
        <f t="shared" si="23"/>
        <v>2466761.451553699</v>
      </c>
      <c r="D152" s="52">
        <f t="shared" si="26"/>
        <v>63023.331707237965</v>
      </c>
      <c r="E152" s="53">
        <f t="shared" si="19"/>
        <v>0</v>
      </c>
      <c r="F152" s="52">
        <f t="shared" si="20"/>
        <v>63023.331707237965</v>
      </c>
      <c r="G152" s="52">
        <f t="shared" si="24"/>
        <v>45550.43809206593</v>
      </c>
      <c r="H152" s="52">
        <f t="shared" si="25"/>
        <v>17472.893615172037</v>
      </c>
      <c r="I152" s="52">
        <f t="shared" si="21"/>
        <v>2421211.013461633</v>
      </c>
      <c r="J152" s="52">
        <f>SUM($H$18:$H152)</f>
        <v>4529360.793938756</v>
      </c>
    </row>
    <row r="153" spans="1:10" ht="15">
      <c r="A153" s="35">
        <f t="shared" si="22"/>
        <v>136</v>
      </c>
      <c r="B153" s="51">
        <f t="shared" si="18"/>
        <v>48153</v>
      </c>
      <c r="C153" s="52">
        <f t="shared" si="23"/>
        <v>2421211.013461633</v>
      </c>
      <c r="D153" s="52">
        <f t="shared" si="26"/>
        <v>63023.331707237965</v>
      </c>
      <c r="E153" s="53">
        <f t="shared" si="19"/>
        <v>0</v>
      </c>
      <c r="F153" s="52">
        <f t="shared" si="20"/>
        <v>63023.331707237965</v>
      </c>
      <c r="G153" s="52">
        <f t="shared" si="24"/>
        <v>45873.087028551396</v>
      </c>
      <c r="H153" s="52">
        <f t="shared" si="25"/>
        <v>17150.24467868657</v>
      </c>
      <c r="I153" s="52">
        <f t="shared" si="21"/>
        <v>2375337.9264330817</v>
      </c>
      <c r="J153" s="52">
        <f>SUM($H$18:$H153)</f>
        <v>4546511.038617442</v>
      </c>
    </row>
    <row r="154" spans="1:10" ht="15">
      <c r="A154" s="35">
        <f t="shared" si="22"/>
        <v>137</v>
      </c>
      <c r="B154" s="51">
        <f t="shared" si="18"/>
        <v>48183</v>
      </c>
      <c r="C154" s="52">
        <f t="shared" si="23"/>
        <v>2375337.9264330817</v>
      </c>
      <c r="D154" s="52">
        <f t="shared" si="26"/>
        <v>63023.331707237965</v>
      </c>
      <c r="E154" s="53">
        <f t="shared" si="19"/>
        <v>0</v>
      </c>
      <c r="F154" s="52">
        <f t="shared" si="20"/>
        <v>63023.331707237965</v>
      </c>
      <c r="G154" s="52">
        <f t="shared" si="24"/>
        <v>46198.021395003634</v>
      </c>
      <c r="H154" s="52">
        <f t="shared" si="25"/>
        <v>16825.31031223433</v>
      </c>
      <c r="I154" s="52">
        <f t="shared" si="21"/>
        <v>2329139.9050380783</v>
      </c>
      <c r="J154" s="52">
        <f>SUM($H$18:$H154)</f>
        <v>4563336.348929677</v>
      </c>
    </row>
    <row r="155" spans="1:10" ht="15">
      <c r="A155" s="35">
        <f t="shared" si="22"/>
        <v>138</v>
      </c>
      <c r="B155" s="51">
        <f t="shared" si="18"/>
        <v>48214</v>
      </c>
      <c r="C155" s="52">
        <f t="shared" si="23"/>
        <v>2329139.9050380783</v>
      </c>
      <c r="D155" s="52">
        <f t="shared" si="26"/>
        <v>63023.331707237965</v>
      </c>
      <c r="E155" s="53">
        <f t="shared" si="19"/>
        <v>0</v>
      </c>
      <c r="F155" s="52">
        <f t="shared" si="20"/>
        <v>63023.331707237965</v>
      </c>
      <c r="G155" s="52">
        <f t="shared" si="24"/>
        <v>46525.257379884904</v>
      </c>
      <c r="H155" s="52">
        <f t="shared" si="25"/>
        <v>16498.074327353057</v>
      </c>
      <c r="I155" s="52">
        <f t="shared" si="21"/>
        <v>2282614.6476581935</v>
      </c>
      <c r="J155" s="52">
        <f>SUM($H$18:$H155)</f>
        <v>4579834.423257031</v>
      </c>
    </row>
    <row r="156" spans="1:10" ht="15">
      <c r="A156" s="35">
        <f t="shared" si="22"/>
        <v>139</v>
      </c>
      <c r="B156" s="51">
        <f t="shared" si="18"/>
        <v>48245</v>
      </c>
      <c r="C156" s="52">
        <f t="shared" si="23"/>
        <v>2282614.6476581935</v>
      </c>
      <c r="D156" s="52">
        <f t="shared" si="26"/>
        <v>63023.331707237965</v>
      </c>
      <c r="E156" s="53">
        <f t="shared" si="19"/>
        <v>0</v>
      </c>
      <c r="F156" s="52">
        <f t="shared" si="20"/>
        <v>63023.331707237965</v>
      </c>
      <c r="G156" s="52">
        <f t="shared" si="24"/>
        <v>46854.81128632576</v>
      </c>
      <c r="H156" s="52">
        <f t="shared" si="25"/>
        <v>16168.520420912204</v>
      </c>
      <c r="I156" s="52">
        <f t="shared" si="21"/>
        <v>2235759.836371868</v>
      </c>
      <c r="J156" s="52">
        <f>SUM($H$18:$H156)</f>
        <v>4596002.943677943</v>
      </c>
    </row>
    <row r="157" spans="1:10" ht="15">
      <c r="A157" s="35">
        <f t="shared" si="22"/>
        <v>140</v>
      </c>
      <c r="B157" s="51">
        <f t="shared" si="18"/>
        <v>48274</v>
      </c>
      <c r="C157" s="52">
        <f t="shared" si="23"/>
        <v>2235759.836371868</v>
      </c>
      <c r="D157" s="52">
        <f t="shared" si="26"/>
        <v>63023.331707237965</v>
      </c>
      <c r="E157" s="53">
        <f t="shared" si="19"/>
        <v>0</v>
      </c>
      <c r="F157" s="52">
        <f t="shared" si="20"/>
        <v>63023.331707237965</v>
      </c>
      <c r="G157" s="52">
        <f t="shared" si="24"/>
        <v>47186.69953293723</v>
      </c>
      <c r="H157" s="52">
        <f t="shared" si="25"/>
        <v>15836.632174300734</v>
      </c>
      <c r="I157" s="52">
        <f t="shared" si="21"/>
        <v>2188573.1368389307</v>
      </c>
      <c r="J157" s="52">
        <f>SUM($H$18:$H157)</f>
        <v>4611839.575852244</v>
      </c>
    </row>
    <row r="158" spans="1:10" ht="15">
      <c r="A158" s="35">
        <f t="shared" si="22"/>
        <v>141</v>
      </c>
      <c r="B158" s="51">
        <f t="shared" si="18"/>
        <v>48305</v>
      </c>
      <c r="C158" s="52">
        <f t="shared" si="23"/>
        <v>2188573.1368389307</v>
      </c>
      <c r="D158" s="52">
        <f t="shared" si="26"/>
        <v>63023.331707237965</v>
      </c>
      <c r="E158" s="53">
        <f t="shared" si="19"/>
        <v>0</v>
      </c>
      <c r="F158" s="52">
        <f t="shared" si="20"/>
        <v>63023.331707237965</v>
      </c>
      <c r="G158" s="52">
        <f t="shared" si="24"/>
        <v>47520.93865462887</v>
      </c>
      <c r="H158" s="52">
        <f t="shared" si="25"/>
        <v>15502.393052609094</v>
      </c>
      <c r="I158" s="52">
        <f t="shared" si="21"/>
        <v>2141052.1981843016</v>
      </c>
      <c r="J158" s="52">
        <f>SUM($H$18:$H158)</f>
        <v>4627341.968904853</v>
      </c>
    </row>
    <row r="159" spans="1:10" ht="15">
      <c r="A159" s="35">
        <f t="shared" si="22"/>
        <v>142</v>
      </c>
      <c r="B159" s="51">
        <f t="shared" si="18"/>
        <v>48335</v>
      </c>
      <c r="C159" s="52">
        <f t="shared" si="23"/>
        <v>2141052.1981843016</v>
      </c>
      <c r="D159" s="52">
        <f t="shared" si="26"/>
        <v>63023.331707237965</v>
      </c>
      <c r="E159" s="53">
        <f t="shared" si="19"/>
        <v>0</v>
      </c>
      <c r="F159" s="52">
        <f t="shared" si="20"/>
        <v>63023.331707237965</v>
      </c>
      <c r="G159" s="52">
        <f t="shared" si="24"/>
        <v>47857.5453034325</v>
      </c>
      <c r="H159" s="52">
        <f t="shared" si="25"/>
        <v>15165.78640380547</v>
      </c>
      <c r="I159" s="52">
        <f t="shared" si="21"/>
        <v>2093194.652880869</v>
      </c>
      <c r="J159" s="52">
        <f>SUM($H$18:$H159)</f>
        <v>4642507.755308658</v>
      </c>
    </row>
    <row r="160" spans="1:10" ht="15">
      <c r="A160" s="35">
        <f t="shared" si="22"/>
        <v>143</v>
      </c>
      <c r="B160" s="51">
        <f t="shared" si="18"/>
        <v>48366</v>
      </c>
      <c r="C160" s="52">
        <f t="shared" si="23"/>
        <v>2093194.652880869</v>
      </c>
      <c r="D160" s="52">
        <f t="shared" si="26"/>
        <v>63023.331707237965</v>
      </c>
      <c r="E160" s="53">
        <f t="shared" si="19"/>
        <v>0</v>
      </c>
      <c r="F160" s="52">
        <f t="shared" si="20"/>
        <v>63023.331707237965</v>
      </c>
      <c r="G160" s="52">
        <f t="shared" si="24"/>
        <v>48196.53624933181</v>
      </c>
      <c r="H160" s="52">
        <f t="shared" si="25"/>
        <v>14826.795457906157</v>
      </c>
      <c r="I160" s="52">
        <f t="shared" si="21"/>
        <v>2044998.1166315372</v>
      </c>
      <c r="J160" s="52">
        <f>SUM($H$18:$H160)</f>
        <v>4657334.550766564</v>
      </c>
    </row>
    <row r="161" spans="1:10" ht="15">
      <c r="A161" s="35">
        <f t="shared" si="22"/>
        <v>144</v>
      </c>
      <c r="B161" s="51">
        <f t="shared" si="18"/>
        <v>48396</v>
      </c>
      <c r="C161" s="52">
        <f t="shared" si="23"/>
        <v>2044998.1166315372</v>
      </c>
      <c r="D161" s="52">
        <f t="shared" si="26"/>
        <v>63023.331707237965</v>
      </c>
      <c r="E161" s="53">
        <f t="shared" si="19"/>
        <v>0</v>
      </c>
      <c r="F161" s="52">
        <f t="shared" si="20"/>
        <v>63023.331707237965</v>
      </c>
      <c r="G161" s="52">
        <f t="shared" si="24"/>
        <v>48537.92838109791</v>
      </c>
      <c r="H161" s="52">
        <f t="shared" si="25"/>
        <v>14485.403326140056</v>
      </c>
      <c r="I161" s="52">
        <f t="shared" si="21"/>
        <v>1996460.1882504392</v>
      </c>
      <c r="J161" s="52">
        <f>SUM($H$18:$H161)</f>
        <v>4671819.954092704</v>
      </c>
    </row>
    <row r="162" spans="1:10" ht="15">
      <c r="A162" s="35">
        <f t="shared" si="22"/>
        <v>145</v>
      </c>
      <c r="B162" s="51">
        <f t="shared" si="18"/>
        <v>48427</v>
      </c>
      <c r="C162" s="52">
        <f t="shared" si="23"/>
        <v>1996460.1882504392</v>
      </c>
      <c r="D162" s="52">
        <f t="shared" si="26"/>
        <v>63023.331707237965</v>
      </c>
      <c r="E162" s="53">
        <f t="shared" si="19"/>
        <v>0</v>
      </c>
      <c r="F162" s="52">
        <f t="shared" si="20"/>
        <v>63023.331707237965</v>
      </c>
      <c r="G162" s="52">
        <f t="shared" si="24"/>
        <v>48881.73870713069</v>
      </c>
      <c r="H162" s="52">
        <f t="shared" si="25"/>
        <v>14141.59300010728</v>
      </c>
      <c r="I162" s="52">
        <f t="shared" si="21"/>
        <v>1947578.4495433085</v>
      </c>
      <c r="J162" s="52">
        <f>SUM($H$18:$H162)</f>
        <v>4685961.547092811</v>
      </c>
    </row>
    <row r="163" spans="1:10" ht="15">
      <c r="A163" s="35">
        <f t="shared" si="22"/>
        <v>146</v>
      </c>
      <c r="B163" s="51">
        <f t="shared" si="18"/>
        <v>48458</v>
      </c>
      <c r="C163" s="52">
        <f t="shared" si="23"/>
        <v>1947578.4495433085</v>
      </c>
      <c r="D163" s="52">
        <f t="shared" si="26"/>
        <v>63023.331707237965</v>
      </c>
      <c r="E163" s="53">
        <f t="shared" si="19"/>
        <v>0</v>
      </c>
      <c r="F163" s="52">
        <f t="shared" si="20"/>
        <v>63023.331707237965</v>
      </c>
      <c r="G163" s="52">
        <f t="shared" si="24"/>
        <v>49227.984356306195</v>
      </c>
      <c r="H163" s="52">
        <f t="shared" si="25"/>
        <v>13795.34735093177</v>
      </c>
      <c r="I163" s="52">
        <f t="shared" si="21"/>
        <v>1898350.4651870022</v>
      </c>
      <c r="J163" s="52">
        <f>SUM($H$18:$H163)</f>
        <v>4699756.894443743</v>
      </c>
    </row>
    <row r="164" spans="1:10" ht="15">
      <c r="A164" s="35">
        <f t="shared" si="22"/>
        <v>147</v>
      </c>
      <c r="B164" s="51">
        <f t="shared" si="18"/>
        <v>48488</v>
      </c>
      <c r="C164" s="52">
        <f t="shared" si="23"/>
        <v>1898350.4651870022</v>
      </c>
      <c r="D164" s="52">
        <f t="shared" si="26"/>
        <v>63023.331707237965</v>
      </c>
      <c r="E164" s="53">
        <f t="shared" si="19"/>
        <v>0</v>
      </c>
      <c r="F164" s="52">
        <f t="shared" si="20"/>
        <v>63023.331707237965</v>
      </c>
      <c r="G164" s="52">
        <f t="shared" si="24"/>
        <v>49576.682578830034</v>
      </c>
      <c r="H164" s="52">
        <f t="shared" si="25"/>
        <v>13446.649128407933</v>
      </c>
      <c r="I164" s="52">
        <f t="shared" si="21"/>
        <v>1848773.7826081722</v>
      </c>
      <c r="J164" s="52">
        <f>SUM($H$18:$H164)</f>
        <v>4713203.543572151</v>
      </c>
    </row>
    <row r="165" spans="1:10" ht="15">
      <c r="A165" s="35">
        <f t="shared" si="22"/>
        <v>148</v>
      </c>
      <c r="B165" s="51">
        <f t="shared" si="18"/>
        <v>48519</v>
      </c>
      <c r="C165" s="52">
        <f t="shared" si="23"/>
        <v>1848773.7826081722</v>
      </c>
      <c r="D165" s="52">
        <f t="shared" si="26"/>
        <v>63023.331707237965</v>
      </c>
      <c r="E165" s="53">
        <f t="shared" si="19"/>
        <v>0</v>
      </c>
      <c r="F165" s="52">
        <f t="shared" si="20"/>
        <v>63023.331707237965</v>
      </c>
      <c r="G165" s="52">
        <f t="shared" si="24"/>
        <v>49927.850747096745</v>
      </c>
      <c r="H165" s="52">
        <f t="shared" si="25"/>
        <v>13095.48096014122</v>
      </c>
      <c r="I165" s="52">
        <f t="shared" si="21"/>
        <v>1798845.9318610753</v>
      </c>
      <c r="J165" s="52">
        <f>SUM($H$18:$H165)</f>
        <v>4726299.024532292</v>
      </c>
    </row>
    <row r="166" spans="1:10" ht="15">
      <c r="A166" s="35">
        <f t="shared" si="22"/>
        <v>149</v>
      </c>
      <c r="B166" s="51">
        <f t="shared" si="18"/>
        <v>48549</v>
      </c>
      <c r="C166" s="52">
        <f t="shared" si="23"/>
        <v>1798845.9318610753</v>
      </c>
      <c r="D166" s="52">
        <f t="shared" si="26"/>
        <v>63023.331707237965</v>
      </c>
      <c r="E166" s="53">
        <f t="shared" si="19"/>
        <v>0</v>
      </c>
      <c r="F166" s="52">
        <f t="shared" si="20"/>
        <v>63023.331707237965</v>
      </c>
      <c r="G166" s="52">
        <f t="shared" si="24"/>
        <v>50281.50635655535</v>
      </c>
      <c r="H166" s="52">
        <f t="shared" si="25"/>
        <v>12741.825350682617</v>
      </c>
      <c r="I166" s="52">
        <f t="shared" si="21"/>
        <v>1748564.42550452</v>
      </c>
      <c r="J166" s="52">
        <f>SUM($H$18:$H166)</f>
        <v>4739040.849882974</v>
      </c>
    </row>
    <row r="167" spans="1:10" ht="15">
      <c r="A167" s="35">
        <f t="shared" si="22"/>
        <v>150</v>
      </c>
      <c r="B167" s="51">
        <f t="shared" si="18"/>
        <v>48580</v>
      </c>
      <c r="C167" s="52">
        <f t="shared" si="23"/>
        <v>1748564.42550452</v>
      </c>
      <c r="D167" s="52">
        <f t="shared" si="26"/>
        <v>63023.331707237965</v>
      </c>
      <c r="E167" s="53">
        <f t="shared" si="19"/>
        <v>0</v>
      </c>
      <c r="F167" s="52">
        <f t="shared" si="20"/>
        <v>63023.331707237965</v>
      </c>
      <c r="G167" s="52">
        <f t="shared" si="24"/>
        <v>50637.667026580944</v>
      </c>
      <c r="H167" s="52">
        <f t="shared" si="25"/>
        <v>12385.664680657019</v>
      </c>
      <c r="I167" s="52">
        <f t="shared" si="21"/>
        <v>1697926.758477939</v>
      </c>
      <c r="J167" s="52">
        <f>SUM($H$18:$H167)</f>
        <v>4751426.514563631</v>
      </c>
    </row>
    <row r="168" spans="1:10" ht="15">
      <c r="A168" s="35">
        <f t="shared" si="22"/>
        <v>151</v>
      </c>
      <c r="B168" s="51">
        <f t="shared" si="18"/>
        <v>48611</v>
      </c>
      <c r="C168" s="52">
        <f t="shared" si="23"/>
        <v>1697926.758477939</v>
      </c>
      <c r="D168" s="52">
        <f t="shared" si="26"/>
        <v>63023.331707237965</v>
      </c>
      <c r="E168" s="53">
        <f t="shared" si="19"/>
        <v>0</v>
      </c>
      <c r="F168" s="52">
        <f t="shared" si="20"/>
        <v>63023.331707237965</v>
      </c>
      <c r="G168" s="52">
        <f t="shared" si="24"/>
        <v>50996.350501352565</v>
      </c>
      <c r="H168" s="52">
        <f t="shared" si="25"/>
        <v>12026.981205885402</v>
      </c>
      <c r="I168" s="52">
        <f t="shared" si="21"/>
        <v>1646930.4079765866</v>
      </c>
      <c r="J168" s="52">
        <f>SUM($H$18:$H168)</f>
        <v>4763453.495769517</v>
      </c>
    </row>
    <row r="169" spans="1:10" ht="15">
      <c r="A169" s="35">
        <f t="shared" si="22"/>
        <v>152</v>
      </c>
      <c r="B169" s="51">
        <f t="shared" si="18"/>
        <v>48639</v>
      </c>
      <c r="C169" s="52">
        <f t="shared" si="23"/>
        <v>1646930.4079765866</v>
      </c>
      <c r="D169" s="52">
        <f t="shared" si="26"/>
        <v>63023.331707237965</v>
      </c>
      <c r="E169" s="53">
        <f t="shared" si="19"/>
        <v>0</v>
      </c>
      <c r="F169" s="52">
        <f t="shared" si="20"/>
        <v>63023.331707237965</v>
      </c>
      <c r="G169" s="52">
        <f t="shared" si="24"/>
        <v>51357.574650737144</v>
      </c>
      <c r="H169" s="52">
        <f t="shared" si="25"/>
        <v>11665.757056500823</v>
      </c>
      <c r="I169" s="52">
        <f t="shared" si="21"/>
        <v>1595572.8333258494</v>
      </c>
      <c r="J169" s="52">
        <f>SUM($H$18:$H169)</f>
        <v>4775119.252826017</v>
      </c>
    </row>
    <row r="170" spans="1:10" ht="15">
      <c r="A170" s="35">
        <f t="shared" si="22"/>
        <v>153</v>
      </c>
      <c r="B170" s="51">
        <f t="shared" si="18"/>
        <v>48670</v>
      </c>
      <c r="C170" s="52">
        <f t="shared" si="23"/>
        <v>1595572.8333258494</v>
      </c>
      <c r="D170" s="52">
        <f t="shared" si="26"/>
        <v>63023.331707237965</v>
      </c>
      <c r="E170" s="53">
        <f t="shared" si="19"/>
        <v>0</v>
      </c>
      <c r="F170" s="52">
        <f t="shared" si="20"/>
        <v>63023.331707237965</v>
      </c>
      <c r="G170" s="52">
        <f t="shared" si="24"/>
        <v>51721.357471179865</v>
      </c>
      <c r="H170" s="52">
        <f t="shared" si="25"/>
        <v>11301.9742360581</v>
      </c>
      <c r="I170" s="52">
        <f t="shared" si="21"/>
        <v>1543851.4758546695</v>
      </c>
      <c r="J170" s="52">
        <f>SUM($H$18:$H170)</f>
        <v>4786421.227062075</v>
      </c>
    </row>
    <row r="171" spans="1:10" ht="15">
      <c r="A171" s="35">
        <f t="shared" si="22"/>
        <v>154</v>
      </c>
      <c r="B171" s="51">
        <f t="shared" si="18"/>
        <v>48700</v>
      </c>
      <c r="C171" s="52">
        <f t="shared" si="23"/>
        <v>1543851.4758546695</v>
      </c>
      <c r="D171" s="52">
        <f t="shared" si="26"/>
        <v>63023.331707237965</v>
      </c>
      <c r="E171" s="53">
        <f t="shared" si="19"/>
        <v>0</v>
      </c>
      <c r="F171" s="52">
        <f t="shared" si="20"/>
        <v>63023.331707237965</v>
      </c>
      <c r="G171" s="52">
        <f t="shared" si="24"/>
        <v>52087.71708660072</v>
      </c>
      <c r="H171" s="52">
        <f t="shared" si="25"/>
        <v>10935.614620637243</v>
      </c>
      <c r="I171" s="52">
        <f t="shared" si="21"/>
        <v>1491763.7587680686</v>
      </c>
      <c r="J171" s="52">
        <f>SUM($H$18:$H171)</f>
        <v>4797356.841682713</v>
      </c>
    </row>
    <row r="172" spans="1:10" ht="15">
      <c r="A172" s="35">
        <f t="shared" si="22"/>
        <v>155</v>
      </c>
      <c r="B172" s="51">
        <f t="shared" si="18"/>
        <v>48731</v>
      </c>
      <c r="C172" s="52">
        <f t="shared" si="23"/>
        <v>1491763.7587680686</v>
      </c>
      <c r="D172" s="52">
        <f t="shared" si="26"/>
        <v>63023.331707237965</v>
      </c>
      <c r="E172" s="53">
        <f t="shared" si="19"/>
        <v>0</v>
      </c>
      <c r="F172" s="52">
        <f t="shared" si="20"/>
        <v>63023.331707237965</v>
      </c>
      <c r="G172" s="52">
        <f t="shared" si="24"/>
        <v>52456.67174929748</v>
      </c>
      <c r="H172" s="52">
        <f t="shared" si="25"/>
        <v>10566.659957940486</v>
      </c>
      <c r="I172" s="52">
        <f t="shared" si="21"/>
        <v>1439307.087018771</v>
      </c>
      <c r="J172" s="52">
        <f>SUM($H$18:$H172)</f>
        <v>4807923.501640653</v>
      </c>
    </row>
    <row r="173" spans="1:10" ht="15">
      <c r="A173" s="35">
        <f t="shared" si="22"/>
        <v>156</v>
      </c>
      <c r="B173" s="51">
        <f t="shared" si="18"/>
        <v>48761</v>
      </c>
      <c r="C173" s="52">
        <f t="shared" si="23"/>
        <v>1439307.087018771</v>
      </c>
      <c r="D173" s="52">
        <f t="shared" si="26"/>
        <v>63023.331707237965</v>
      </c>
      <c r="E173" s="53">
        <f t="shared" si="19"/>
        <v>0</v>
      </c>
      <c r="F173" s="52">
        <f t="shared" si="20"/>
        <v>63023.331707237965</v>
      </c>
      <c r="G173" s="52">
        <f t="shared" si="24"/>
        <v>52828.239840855</v>
      </c>
      <c r="H173" s="52">
        <f t="shared" si="25"/>
        <v>10195.091866382963</v>
      </c>
      <c r="I173" s="52">
        <f t="shared" si="21"/>
        <v>1386478.8471779162</v>
      </c>
      <c r="J173" s="52">
        <f>SUM($H$18:$H173)</f>
        <v>4818118.593507037</v>
      </c>
    </row>
    <row r="174" spans="1:10" ht="15">
      <c r="A174" s="35">
        <f t="shared" si="22"/>
        <v>157</v>
      </c>
      <c r="B174" s="51">
        <f t="shared" si="18"/>
        <v>48792</v>
      </c>
      <c r="C174" s="52">
        <f t="shared" si="23"/>
        <v>1386478.8471779162</v>
      </c>
      <c r="D174" s="52">
        <f t="shared" si="26"/>
        <v>63023.331707237965</v>
      </c>
      <c r="E174" s="53">
        <f t="shared" si="19"/>
        <v>0</v>
      </c>
      <c r="F174" s="52">
        <f t="shared" si="20"/>
        <v>63023.331707237965</v>
      </c>
      <c r="G174" s="52">
        <f t="shared" si="24"/>
        <v>53202.439873061056</v>
      </c>
      <c r="H174" s="52">
        <f t="shared" si="25"/>
        <v>9820.891834176908</v>
      </c>
      <c r="I174" s="52">
        <f t="shared" si="21"/>
        <v>1333276.407304855</v>
      </c>
      <c r="J174" s="52">
        <f>SUM($H$18:$H174)</f>
        <v>4827939.485341214</v>
      </c>
    </row>
    <row r="175" spans="1:10" ht="15">
      <c r="A175" s="35">
        <f t="shared" si="22"/>
        <v>158</v>
      </c>
      <c r="B175" s="51">
        <f t="shared" si="18"/>
        <v>48823</v>
      </c>
      <c r="C175" s="52">
        <f t="shared" si="23"/>
        <v>1333276.407304855</v>
      </c>
      <c r="D175" s="52">
        <f t="shared" si="26"/>
        <v>63023.331707237965</v>
      </c>
      <c r="E175" s="53">
        <f t="shared" si="19"/>
        <v>0</v>
      </c>
      <c r="F175" s="52">
        <f t="shared" si="20"/>
        <v>63023.331707237965</v>
      </c>
      <c r="G175" s="52">
        <f t="shared" si="24"/>
        <v>53579.29048882857</v>
      </c>
      <c r="H175" s="52">
        <f t="shared" si="25"/>
        <v>9444.041218409391</v>
      </c>
      <c r="I175" s="52">
        <f t="shared" si="21"/>
        <v>1279697.1168160264</v>
      </c>
      <c r="J175" s="52">
        <f>SUM($H$18:$H175)</f>
        <v>4837383.526559623</v>
      </c>
    </row>
    <row r="176" spans="1:10" ht="15">
      <c r="A176" s="35">
        <f t="shared" si="22"/>
        <v>159</v>
      </c>
      <c r="B176" s="51">
        <f t="shared" si="18"/>
        <v>48853</v>
      </c>
      <c r="C176" s="52">
        <f t="shared" si="23"/>
        <v>1279697.1168160264</v>
      </c>
      <c r="D176" s="52">
        <f t="shared" si="26"/>
        <v>63023.331707237965</v>
      </c>
      <c r="E176" s="53">
        <f t="shared" si="19"/>
        <v>0</v>
      </c>
      <c r="F176" s="52">
        <f t="shared" si="20"/>
        <v>63023.331707237965</v>
      </c>
      <c r="G176" s="52">
        <f t="shared" si="24"/>
        <v>53958.81046312444</v>
      </c>
      <c r="H176" s="52">
        <f t="shared" si="25"/>
        <v>9064.52124411352</v>
      </c>
      <c r="I176" s="52">
        <f t="shared" si="21"/>
        <v>1225738.306352902</v>
      </c>
      <c r="J176" s="52">
        <f>SUM($H$18:$H176)</f>
        <v>4846448.047803736</v>
      </c>
    </row>
    <row r="177" spans="1:10" ht="15">
      <c r="A177" s="35">
        <f t="shared" si="22"/>
        <v>160</v>
      </c>
      <c r="B177" s="51">
        <f t="shared" si="18"/>
        <v>48884</v>
      </c>
      <c r="C177" s="52">
        <f t="shared" si="23"/>
        <v>1225738.306352902</v>
      </c>
      <c r="D177" s="52">
        <f t="shared" si="26"/>
        <v>63023.331707237965</v>
      </c>
      <c r="E177" s="53">
        <f t="shared" si="19"/>
        <v>0</v>
      </c>
      <c r="F177" s="52">
        <f t="shared" si="20"/>
        <v>63023.331707237965</v>
      </c>
      <c r="G177" s="52">
        <f t="shared" si="24"/>
        <v>54341.018703904905</v>
      </c>
      <c r="H177" s="52">
        <f t="shared" si="25"/>
        <v>8682.313003333056</v>
      </c>
      <c r="I177" s="52">
        <f t="shared" si="21"/>
        <v>1171397.287648997</v>
      </c>
      <c r="J177" s="52">
        <f>SUM($H$18:$H177)</f>
        <v>4855130.36080707</v>
      </c>
    </row>
    <row r="178" spans="1:10" ht="15">
      <c r="A178" s="35">
        <f t="shared" si="22"/>
        <v>161</v>
      </c>
      <c r="B178" s="51">
        <f t="shared" si="18"/>
        <v>48914</v>
      </c>
      <c r="C178" s="52">
        <f t="shared" si="23"/>
        <v>1171397.287648997</v>
      </c>
      <c r="D178" s="52">
        <f t="shared" si="26"/>
        <v>63023.331707237965</v>
      </c>
      <c r="E178" s="53">
        <f t="shared" si="19"/>
        <v>0</v>
      </c>
      <c r="F178" s="52">
        <f t="shared" si="20"/>
        <v>63023.331707237965</v>
      </c>
      <c r="G178" s="52">
        <f t="shared" si="24"/>
        <v>54725.93425305757</v>
      </c>
      <c r="H178" s="52">
        <f t="shared" si="25"/>
        <v>8297.397454180396</v>
      </c>
      <c r="I178" s="52">
        <f t="shared" si="21"/>
        <v>1116671.3533959396</v>
      </c>
      <c r="J178" s="52">
        <f>SUM($H$18:$H178)</f>
        <v>4863427.75826125</v>
      </c>
    </row>
    <row r="179" spans="1:10" ht="15">
      <c r="A179" s="35">
        <f t="shared" si="22"/>
        <v>162</v>
      </c>
      <c r="B179" s="51">
        <f t="shared" si="18"/>
        <v>48945</v>
      </c>
      <c r="C179" s="52">
        <f t="shared" si="23"/>
        <v>1116671.3533959396</v>
      </c>
      <c r="D179" s="52">
        <f t="shared" si="26"/>
        <v>63023.331707237965</v>
      </c>
      <c r="E179" s="53">
        <f t="shared" si="19"/>
        <v>0</v>
      </c>
      <c r="F179" s="52">
        <f t="shared" si="20"/>
        <v>63023.331707237965</v>
      </c>
      <c r="G179" s="52">
        <f t="shared" si="24"/>
        <v>55113.57628735006</v>
      </c>
      <c r="H179" s="52">
        <f t="shared" si="25"/>
        <v>7909.755419887905</v>
      </c>
      <c r="I179" s="52">
        <f t="shared" si="21"/>
        <v>1061557.7771085894</v>
      </c>
      <c r="J179" s="52">
        <f>SUM($H$18:$H179)</f>
        <v>4871337.513681138</v>
      </c>
    </row>
    <row r="180" spans="1:10" ht="15">
      <c r="A180" s="35">
        <f t="shared" si="22"/>
        <v>163</v>
      </c>
      <c r="B180" s="51">
        <f t="shared" si="18"/>
        <v>48976</v>
      </c>
      <c r="C180" s="52">
        <f t="shared" si="23"/>
        <v>1061557.7771085894</v>
      </c>
      <c r="D180" s="52">
        <f t="shared" si="26"/>
        <v>63023.331707237965</v>
      </c>
      <c r="E180" s="53">
        <f t="shared" si="19"/>
        <v>0</v>
      </c>
      <c r="F180" s="52">
        <f t="shared" si="20"/>
        <v>63023.331707237965</v>
      </c>
      <c r="G180" s="52">
        <f t="shared" si="24"/>
        <v>55503.964119385455</v>
      </c>
      <c r="H180" s="52">
        <f t="shared" si="25"/>
        <v>7519.367587852509</v>
      </c>
      <c r="I180" s="52">
        <f t="shared" si="21"/>
        <v>1006053.812989204</v>
      </c>
      <c r="J180" s="52">
        <f>SUM($H$18:$H180)</f>
        <v>4878856.88126899</v>
      </c>
    </row>
    <row r="181" spans="1:10" ht="15">
      <c r="A181" s="35">
        <f t="shared" si="22"/>
        <v>164</v>
      </c>
      <c r="B181" s="51">
        <f t="shared" si="18"/>
        <v>49004</v>
      </c>
      <c r="C181" s="52">
        <f t="shared" si="23"/>
        <v>1006053.812989204</v>
      </c>
      <c r="D181" s="52">
        <f t="shared" si="26"/>
        <v>63023.331707237965</v>
      </c>
      <c r="E181" s="53">
        <f t="shared" si="19"/>
        <v>0</v>
      </c>
      <c r="F181" s="52">
        <f t="shared" si="20"/>
        <v>63023.331707237965</v>
      </c>
      <c r="G181" s="52">
        <f t="shared" si="24"/>
        <v>55897.11719856443</v>
      </c>
      <c r="H181" s="52">
        <f t="shared" si="25"/>
        <v>7126.214508673529</v>
      </c>
      <c r="I181" s="52">
        <f t="shared" si="21"/>
        <v>950156.6957906395</v>
      </c>
      <c r="J181" s="52">
        <f>SUM($H$18:$H181)</f>
        <v>4885983.095777663</v>
      </c>
    </row>
    <row r="182" spans="1:10" ht="15">
      <c r="A182" s="35">
        <f t="shared" si="22"/>
        <v>165</v>
      </c>
      <c r="B182" s="51">
        <f t="shared" si="18"/>
        <v>49035</v>
      </c>
      <c r="C182" s="52">
        <f t="shared" si="23"/>
        <v>950156.6957906395</v>
      </c>
      <c r="D182" s="52">
        <f t="shared" si="26"/>
        <v>63023.331707237965</v>
      </c>
      <c r="E182" s="53">
        <f t="shared" si="19"/>
        <v>0</v>
      </c>
      <c r="F182" s="52">
        <f t="shared" si="20"/>
        <v>63023.331707237965</v>
      </c>
      <c r="G182" s="52">
        <f t="shared" si="24"/>
        <v>56293.055112054266</v>
      </c>
      <c r="H182" s="52">
        <f t="shared" si="25"/>
        <v>6730.276595183696</v>
      </c>
      <c r="I182" s="52">
        <f t="shared" si="21"/>
        <v>893863.6406785853</v>
      </c>
      <c r="J182" s="52">
        <f>SUM($H$18:$H182)</f>
        <v>4892713.372372847</v>
      </c>
    </row>
    <row r="183" spans="1:10" ht="15">
      <c r="A183" s="35">
        <f t="shared" si="22"/>
        <v>166</v>
      </c>
      <c r="B183" s="51">
        <f t="shared" si="18"/>
        <v>49065</v>
      </c>
      <c r="C183" s="52">
        <f t="shared" si="23"/>
        <v>893863.6406785853</v>
      </c>
      <c r="D183" s="52">
        <f t="shared" si="26"/>
        <v>63023.331707237965</v>
      </c>
      <c r="E183" s="53">
        <f t="shared" si="19"/>
        <v>0</v>
      </c>
      <c r="F183" s="52">
        <f t="shared" si="20"/>
        <v>63023.331707237965</v>
      </c>
      <c r="G183" s="52">
        <f t="shared" si="24"/>
        <v>56691.79758576465</v>
      </c>
      <c r="H183" s="52">
        <f t="shared" si="25"/>
        <v>6331.534121473313</v>
      </c>
      <c r="I183" s="52">
        <f t="shared" si="21"/>
        <v>837171.8430928206</v>
      </c>
      <c r="J183" s="52">
        <f>SUM($H$18:$H183)</f>
        <v>4899044.90649432</v>
      </c>
    </row>
    <row r="184" spans="1:10" ht="15">
      <c r="A184" s="35">
        <f t="shared" si="22"/>
        <v>167</v>
      </c>
      <c r="B184" s="51">
        <f t="shared" si="18"/>
        <v>49096</v>
      </c>
      <c r="C184" s="52">
        <f t="shared" si="23"/>
        <v>837171.8430928206</v>
      </c>
      <c r="D184" s="52">
        <f t="shared" si="26"/>
        <v>63023.331707237965</v>
      </c>
      <c r="E184" s="53">
        <f t="shared" si="19"/>
        <v>0</v>
      </c>
      <c r="F184" s="52">
        <f t="shared" si="20"/>
        <v>63023.331707237965</v>
      </c>
      <c r="G184" s="52">
        <f t="shared" si="24"/>
        <v>57093.36448533049</v>
      </c>
      <c r="H184" s="52">
        <f t="shared" si="25"/>
        <v>5929.967221907479</v>
      </c>
      <c r="I184" s="52">
        <f t="shared" si="21"/>
        <v>780078.4786074901</v>
      </c>
      <c r="J184" s="52">
        <f>SUM($H$18:$H184)</f>
        <v>4904974.873716228</v>
      </c>
    </row>
    <row r="185" spans="1:10" ht="15">
      <c r="A185" s="35">
        <f t="shared" si="22"/>
        <v>168</v>
      </c>
      <c r="B185" s="51">
        <f t="shared" si="18"/>
        <v>49126</v>
      </c>
      <c r="C185" s="52">
        <f t="shared" si="23"/>
        <v>780078.4786074901</v>
      </c>
      <c r="D185" s="52">
        <f t="shared" si="26"/>
        <v>63023.331707237965</v>
      </c>
      <c r="E185" s="53">
        <f t="shared" si="19"/>
        <v>0</v>
      </c>
      <c r="F185" s="52">
        <f t="shared" si="20"/>
        <v>63023.331707237965</v>
      </c>
      <c r="G185" s="52">
        <f t="shared" si="24"/>
        <v>57497.775817101574</v>
      </c>
      <c r="H185" s="52">
        <f t="shared" si="25"/>
        <v>5525.555890136388</v>
      </c>
      <c r="I185" s="52">
        <f t="shared" si="21"/>
        <v>722580.7027903885</v>
      </c>
      <c r="J185" s="52">
        <f>SUM($H$18:$H185)</f>
        <v>4910500.429606364</v>
      </c>
    </row>
    <row r="186" spans="1:10" ht="15">
      <c r="A186" s="35">
        <f t="shared" si="22"/>
        <v>169</v>
      </c>
      <c r="B186" s="51">
        <f t="shared" si="18"/>
        <v>49157</v>
      </c>
      <c r="C186" s="52">
        <f t="shared" si="23"/>
        <v>722580.7027903885</v>
      </c>
      <c r="D186" s="52">
        <f t="shared" si="26"/>
        <v>63023.331707237965</v>
      </c>
      <c r="E186" s="53">
        <f t="shared" si="19"/>
        <v>0</v>
      </c>
      <c r="F186" s="52">
        <f t="shared" si="20"/>
        <v>63023.331707237965</v>
      </c>
      <c r="G186" s="52">
        <f t="shared" si="24"/>
        <v>57905.05172913938</v>
      </c>
      <c r="H186" s="52">
        <f t="shared" si="25"/>
        <v>5118.279978098585</v>
      </c>
      <c r="I186" s="52">
        <f t="shared" si="21"/>
        <v>664675.6510612491</v>
      </c>
      <c r="J186" s="52">
        <f>SUM($H$18:$H186)</f>
        <v>4915618.709584462</v>
      </c>
    </row>
    <row r="187" spans="1:10" ht="15">
      <c r="A187" s="35">
        <f t="shared" si="22"/>
        <v>170</v>
      </c>
      <c r="B187" s="51">
        <f t="shared" si="18"/>
        <v>49188</v>
      </c>
      <c r="C187" s="52">
        <f t="shared" si="23"/>
        <v>664675.6510612491</v>
      </c>
      <c r="D187" s="52">
        <f t="shared" si="26"/>
        <v>63023.331707237965</v>
      </c>
      <c r="E187" s="53">
        <f t="shared" si="19"/>
        <v>0</v>
      </c>
      <c r="F187" s="52">
        <f t="shared" si="20"/>
        <v>63023.331707237965</v>
      </c>
      <c r="G187" s="52">
        <f t="shared" si="24"/>
        <v>58315.21251222078</v>
      </c>
      <c r="H187" s="52">
        <f t="shared" si="25"/>
        <v>4708.1191950171815</v>
      </c>
      <c r="I187" s="52">
        <f t="shared" si="21"/>
        <v>606360.4385490282</v>
      </c>
      <c r="J187" s="52">
        <f>SUM($H$18:$H187)</f>
        <v>4920326.8287794795</v>
      </c>
    </row>
    <row r="188" spans="1:10" ht="15">
      <c r="A188" s="35">
        <f t="shared" si="22"/>
        <v>171</v>
      </c>
      <c r="B188" s="51">
        <f t="shared" si="18"/>
        <v>49218</v>
      </c>
      <c r="C188" s="52">
        <f t="shared" si="23"/>
        <v>606360.4385490282</v>
      </c>
      <c r="D188" s="52">
        <f t="shared" si="26"/>
        <v>63023.331707237965</v>
      </c>
      <c r="E188" s="53">
        <f t="shared" si="19"/>
        <v>0</v>
      </c>
      <c r="F188" s="52">
        <f t="shared" si="20"/>
        <v>63023.331707237965</v>
      </c>
      <c r="G188" s="52">
        <f t="shared" si="24"/>
        <v>58728.278600849015</v>
      </c>
      <c r="H188" s="52">
        <f t="shared" si="25"/>
        <v>4295.05310638895</v>
      </c>
      <c r="I188" s="52">
        <f t="shared" si="21"/>
        <v>547632.1599481793</v>
      </c>
      <c r="J188" s="52">
        <f>SUM($H$18:$H188)</f>
        <v>4924621.8818858685</v>
      </c>
    </row>
    <row r="189" spans="1:10" ht="15">
      <c r="A189" s="35">
        <f t="shared" si="22"/>
        <v>172</v>
      </c>
      <c r="B189" s="51">
        <f t="shared" si="18"/>
        <v>49249</v>
      </c>
      <c r="C189" s="52">
        <f t="shared" si="23"/>
        <v>547632.1599481793</v>
      </c>
      <c r="D189" s="52">
        <f t="shared" si="26"/>
        <v>63023.331707237965</v>
      </c>
      <c r="E189" s="53">
        <f t="shared" si="19"/>
        <v>0</v>
      </c>
      <c r="F189" s="52">
        <f t="shared" si="20"/>
        <v>63023.331707237965</v>
      </c>
      <c r="G189" s="52">
        <f t="shared" si="24"/>
        <v>59144.27057427169</v>
      </c>
      <c r="H189" s="52">
        <f t="shared" si="25"/>
        <v>3879.06113296627</v>
      </c>
      <c r="I189" s="52">
        <f t="shared" si="21"/>
        <v>488487.8893739076</v>
      </c>
      <c r="J189" s="52">
        <f>SUM($H$18:$H189)</f>
        <v>4928500.943018835</v>
      </c>
    </row>
    <row r="190" spans="1:10" ht="15">
      <c r="A190" s="35">
        <f t="shared" si="22"/>
        <v>173</v>
      </c>
      <c r="B190" s="51">
        <f t="shared" si="18"/>
        <v>49279</v>
      </c>
      <c r="C190" s="52">
        <f t="shared" si="23"/>
        <v>488487.8893739076</v>
      </c>
      <c r="D190" s="52">
        <f t="shared" si="26"/>
        <v>63023.331707237965</v>
      </c>
      <c r="E190" s="53">
        <f t="shared" si="19"/>
        <v>0</v>
      </c>
      <c r="F190" s="52">
        <f t="shared" si="20"/>
        <v>63023.331707237965</v>
      </c>
      <c r="G190" s="52">
        <f t="shared" si="24"/>
        <v>59563.20915750612</v>
      </c>
      <c r="H190" s="52">
        <f t="shared" si="25"/>
        <v>3460.122549731846</v>
      </c>
      <c r="I190" s="52">
        <f t="shared" si="21"/>
        <v>428924.68021640147</v>
      </c>
      <c r="J190" s="52">
        <f>SUM($H$18:$H190)</f>
        <v>4931961.065568567</v>
      </c>
    </row>
    <row r="191" spans="1:10" ht="15">
      <c r="A191" s="35">
        <f t="shared" si="22"/>
        <v>174</v>
      </c>
      <c r="B191" s="51">
        <f t="shared" si="18"/>
        <v>49310</v>
      </c>
      <c r="C191" s="52">
        <f t="shared" si="23"/>
        <v>428924.68021640147</v>
      </c>
      <c r="D191" s="52">
        <f t="shared" si="26"/>
        <v>63023.331707237965</v>
      </c>
      <c r="E191" s="53">
        <f t="shared" si="19"/>
        <v>0</v>
      </c>
      <c r="F191" s="52">
        <f t="shared" si="20"/>
        <v>63023.331707237965</v>
      </c>
      <c r="G191" s="52">
        <f t="shared" si="24"/>
        <v>59985.11522237179</v>
      </c>
      <c r="H191" s="52">
        <f t="shared" si="25"/>
        <v>3038.2164848661773</v>
      </c>
      <c r="I191" s="52">
        <f t="shared" si="21"/>
        <v>368939.5649940297</v>
      </c>
      <c r="J191" s="52">
        <f>SUM($H$18:$H191)</f>
        <v>4934999.282053433</v>
      </c>
    </row>
    <row r="192" spans="1:10" ht="15">
      <c r="A192" s="35">
        <f t="shared" si="22"/>
        <v>175</v>
      </c>
      <c r="B192" s="51">
        <f t="shared" si="18"/>
        <v>49341</v>
      </c>
      <c r="C192" s="52">
        <f t="shared" si="23"/>
        <v>368939.5649940297</v>
      </c>
      <c r="D192" s="52">
        <f t="shared" si="26"/>
        <v>63023.331707237965</v>
      </c>
      <c r="E192" s="53">
        <f t="shared" si="19"/>
        <v>0</v>
      </c>
      <c r="F192" s="52">
        <f t="shared" si="20"/>
        <v>63023.331707237965</v>
      </c>
      <c r="G192" s="52">
        <f t="shared" si="24"/>
        <v>60410.00978853025</v>
      </c>
      <c r="H192" s="52">
        <f t="shared" si="25"/>
        <v>2613.3219187077107</v>
      </c>
      <c r="I192" s="52">
        <f t="shared" si="21"/>
        <v>308529.55520549946</v>
      </c>
      <c r="J192" s="52">
        <f>SUM($H$18:$H192)</f>
        <v>4937612.603972141</v>
      </c>
    </row>
    <row r="193" spans="1:10" ht="15">
      <c r="A193" s="35">
        <f t="shared" si="22"/>
        <v>176</v>
      </c>
      <c r="B193" s="51">
        <f t="shared" si="18"/>
        <v>49369</v>
      </c>
      <c r="C193" s="52">
        <f t="shared" si="23"/>
        <v>308529.55520549946</v>
      </c>
      <c r="D193" s="52">
        <f t="shared" si="26"/>
        <v>63023.331707237965</v>
      </c>
      <c r="E193" s="53">
        <f t="shared" si="19"/>
        <v>0</v>
      </c>
      <c r="F193" s="52">
        <f t="shared" si="20"/>
        <v>63023.331707237965</v>
      </c>
      <c r="G193" s="52">
        <f t="shared" si="24"/>
        <v>60837.91402453234</v>
      </c>
      <c r="H193" s="52">
        <f t="shared" si="25"/>
        <v>2185.4176827056212</v>
      </c>
      <c r="I193" s="52">
        <f t="shared" si="21"/>
        <v>247691.64118096713</v>
      </c>
      <c r="J193" s="52">
        <f>SUM($H$18:$H193)</f>
        <v>4939798.021654846</v>
      </c>
    </row>
    <row r="194" spans="1:10" ht="15">
      <c r="A194" s="35">
        <f t="shared" si="22"/>
        <v>177</v>
      </c>
      <c r="B194" s="51">
        <f t="shared" si="18"/>
        <v>49400</v>
      </c>
      <c r="C194" s="52">
        <f t="shared" si="23"/>
        <v>247691.64118096713</v>
      </c>
      <c r="D194" s="52">
        <f t="shared" si="26"/>
        <v>63023.331707237965</v>
      </c>
      <c r="E194" s="53">
        <f t="shared" si="19"/>
        <v>0</v>
      </c>
      <c r="F194" s="52">
        <f t="shared" si="20"/>
        <v>63023.331707237965</v>
      </c>
      <c r="G194" s="52">
        <f t="shared" si="24"/>
        <v>61268.84924887278</v>
      </c>
      <c r="H194" s="52">
        <f t="shared" si="25"/>
        <v>1754.4824583651841</v>
      </c>
      <c r="I194" s="52">
        <f t="shared" si="21"/>
        <v>186422.79193209435</v>
      </c>
      <c r="J194" s="52">
        <f>SUM($H$18:$H194)</f>
        <v>4941552.504113211</v>
      </c>
    </row>
    <row r="195" spans="1:10" ht="15">
      <c r="A195" s="35">
        <f t="shared" si="22"/>
        <v>178</v>
      </c>
      <c r="B195" s="51">
        <f t="shared" si="18"/>
        <v>49430</v>
      </c>
      <c r="C195" s="52">
        <f t="shared" si="23"/>
        <v>186422.79193209435</v>
      </c>
      <c r="D195" s="52">
        <f t="shared" si="26"/>
        <v>63023.331707237965</v>
      </c>
      <c r="E195" s="53">
        <f t="shared" si="19"/>
        <v>0</v>
      </c>
      <c r="F195" s="52">
        <f t="shared" si="20"/>
        <v>63023.331707237965</v>
      </c>
      <c r="G195" s="52">
        <f t="shared" si="24"/>
        <v>61702.8369310523</v>
      </c>
      <c r="H195" s="52">
        <f t="shared" si="25"/>
        <v>1320.4947761856683</v>
      </c>
      <c r="I195" s="52">
        <f t="shared" si="21"/>
        <v>124719.95500104205</v>
      </c>
      <c r="J195" s="52">
        <f>SUM($H$18:$H195)</f>
        <v>4942872.998889397</v>
      </c>
    </row>
    <row r="196" spans="1:10" ht="15">
      <c r="A196" s="35">
        <f t="shared" si="22"/>
        <v>179</v>
      </c>
      <c r="B196" s="51">
        <f t="shared" si="18"/>
        <v>49461</v>
      </c>
      <c r="C196" s="52">
        <f t="shared" si="23"/>
        <v>124719.95500104205</v>
      </c>
      <c r="D196" s="52">
        <f t="shared" si="26"/>
        <v>63023.331707237965</v>
      </c>
      <c r="E196" s="53">
        <f t="shared" si="19"/>
        <v>0</v>
      </c>
      <c r="F196" s="52">
        <f t="shared" si="20"/>
        <v>63023.331707237965</v>
      </c>
      <c r="G196" s="52">
        <f t="shared" si="24"/>
        <v>62139.89869264725</v>
      </c>
      <c r="H196" s="52">
        <f t="shared" si="25"/>
        <v>883.4330145907146</v>
      </c>
      <c r="I196" s="52">
        <f t="shared" si="21"/>
        <v>62580.0563083948</v>
      </c>
      <c r="J196" s="52">
        <f>SUM($H$18:$H196)</f>
        <v>4943756.431903987</v>
      </c>
    </row>
    <row r="197" spans="1:10" ht="15">
      <c r="A197" s="35">
        <f t="shared" si="22"/>
        <v>180</v>
      </c>
      <c r="B197" s="51">
        <f t="shared" si="18"/>
        <v>49491</v>
      </c>
      <c r="C197" s="52">
        <f t="shared" si="23"/>
        <v>62580.0563083948</v>
      </c>
      <c r="D197" s="52">
        <f t="shared" si="26"/>
        <v>63023.331707237965</v>
      </c>
      <c r="E197" s="53">
        <f t="shared" si="19"/>
        <v>0</v>
      </c>
      <c r="F197" s="52">
        <f t="shared" si="20"/>
        <v>62580.0563083948</v>
      </c>
      <c r="G197" s="52">
        <f t="shared" si="24"/>
        <v>62136.78090954367</v>
      </c>
      <c r="H197" s="52">
        <f t="shared" si="25"/>
        <v>443.27539885112986</v>
      </c>
      <c r="I197" s="52">
        <f t="shared" si="21"/>
        <v>0</v>
      </c>
      <c r="J197" s="52">
        <f>SUM($H$18:$H197)</f>
        <v>4944199.707302839</v>
      </c>
    </row>
    <row r="198" spans="1:10" ht="15">
      <c r="A198" s="35">
        <f t="shared" si="22"/>
        <v>181</v>
      </c>
      <c r="B198" s="51">
        <f t="shared" si="18"/>
        <v>49522</v>
      </c>
      <c r="C198" s="52">
        <f t="shared" si="23"/>
        <v>0</v>
      </c>
      <c r="D198" s="52">
        <f t="shared" si="26"/>
        <v>63023.331707237965</v>
      </c>
      <c r="E198" s="53">
        <f t="shared" si="19"/>
        <v>0</v>
      </c>
      <c r="F198" s="52">
        <f t="shared" si="20"/>
        <v>0</v>
      </c>
      <c r="G198" s="52">
        <f t="shared" si="24"/>
        <v>0</v>
      </c>
      <c r="H198" s="52">
        <f t="shared" si="25"/>
        <v>0</v>
      </c>
      <c r="I198" s="52">
        <f t="shared" si="21"/>
        <v>0</v>
      </c>
      <c r="J198" s="52">
        <f>SUM($H$18:$H198)</f>
        <v>4944199.707302839</v>
      </c>
    </row>
    <row r="199" spans="1:10" ht="15">
      <c r="A199" s="35">
        <f t="shared" si="22"/>
        <v>182</v>
      </c>
      <c r="B199" s="51">
        <f t="shared" si="18"/>
        <v>49553</v>
      </c>
      <c r="C199" s="52">
        <f t="shared" si="23"/>
        <v>0</v>
      </c>
      <c r="D199" s="52">
        <f t="shared" si="26"/>
        <v>63023.331707237965</v>
      </c>
      <c r="E199" s="53">
        <f t="shared" si="19"/>
        <v>0</v>
      </c>
      <c r="F199" s="52">
        <f t="shared" si="20"/>
        <v>0</v>
      </c>
      <c r="G199" s="52">
        <f t="shared" si="24"/>
        <v>0</v>
      </c>
      <c r="H199" s="52">
        <f t="shared" si="25"/>
        <v>0</v>
      </c>
      <c r="I199" s="52">
        <f t="shared" si="21"/>
        <v>0</v>
      </c>
      <c r="J199" s="52">
        <f>SUM($H$18:$H199)</f>
        <v>4944199.707302839</v>
      </c>
    </row>
    <row r="200" spans="1:10" ht="15">
      <c r="A200" s="35">
        <f t="shared" si="22"/>
        <v>183</v>
      </c>
      <c r="B200" s="51">
        <f t="shared" si="18"/>
        <v>49583</v>
      </c>
      <c r="C200" s="52">
        <f t="shared" si="23"/>
        <v>0</v>
      </c>
      <c r="D200" s="52">
        <f t="shared" si="26"/>
        <v>63023.331707237965</v>
      </c>
      <c r="E200" s="53">
        <f t="shared" si="19"/>
        <v>0</v>
      </c>
      <c r="F200" s="52">
        <f t="shared" si="20"/>
        <v>0</v>
      </c>
      <c r="G200" s="52">
        <f t="shared" si="24"/>
        <v>0</v>
      </c>
      <c r="H200" s="52">
        <f t="shared" si="25"/>
        <v>0</v>
      </c>
      <c r="I200" s="52">
        <f t="shared" si="21"/>
        <v>0</v>
      </c>
      <c r="J200" s="52">
        <f>SUM($H$18:$H200)</f>
        <v>4944199.707302839</v>
      </c>
    </row>
    <row r="201" spans="1:10" ht="15">
      <c r="A201" s="35">
        <f t="shared" si="22"/>
        <v>184</v>
      </c>
      <c r="B201" s="51">
        <f t="shared" si="18"/>
        <v>49614</v>
      </c>
      <c r="C201" s="52">
        <f t="shared" si="23"/>
        <v>0</v>
      </c>
      <c r="D201" s="52">
        <f t="shared" si="26"/>
        <v>63023.331707237965</v>
      </c>
      <c r="E201" s="53">
        <f t="shared" si="19"/>
        <v>0</v>
      </c>
      <c r="F201" s="52">
        <f t="shared" si="20"/>
        <v>0</v>
      </c>
      <c r="G201" s="52">
        <f t="shared" si="24"/>
        <v>0</v>
      </c>
      <c r="H201" s="52">
        <f t="shared" si="25"/>
        <v>0</v>
      </c>
      <c r="I201" s="52">
        <f t="shared" si="21"/>
        <v>0</v>
      </c>
      <c r="J201" s="52">
        <f>SUM($H$18:$H201)</f>
        <v>4944199.707302839</v>
      </c>
    </row>
    <row r="202" spans="1:10" ht="15">
      <c r="A202" s="35">
        <f t="shared" si="22"/>
        <v>185</v>
      </c>
      <c r="B202" s="51">
        <f t="shared" si="18"/>
        <v>49644</v>
      </c>
      <c r="C202" s="52">
        <f t="shared" si="23"/>
        <v>0</v>
      </c>
      <c r="D202" s="52">
        <f t="shared" si="26"/>
        <v>63023.331707237965</v>
      </c>
      <c r="E202" s="53">
        <f t="shared" si="19"/>
        <v>0</v>
      </c>
      <c r="F202" s="52">
        <f t="shared" si="20"/>
        <v>0</v>
      </c>
      <c r="G202" s="52">
        <f t="shared" si="24"/>
        <v>0</v>
      </c>
      <c r="H202" s="52">
        <f t="shared" si="25"/>
        <v>0</v>
      </c>
      <c r="I202" s="52">
        <f t="shared" si="21"/>
        <v>0</v>
      </c>
      <c r="J202" s="52">
        <f>SUM($H$18:$H202)</f>
        <v>4944199.707302839</v>
      </c>
    </row>
    <row r="203" spans="1:10" ht="15">
      <c r="A203" s="35">
        <f t="shared" si="22"/>
        <v>186</v>
      </c>
      <c r="B203" s="51">
        <f t="shared" si="18"/>
        <v>49675</v>
      </c>
      <c r="C203" s="52">
        <f t="shared" si="23"/>
        <v>0</v>
      </c>
      <c r="D203" s="52">
        <f t="shared" si="26"/>
        <v>63023.331707237965</v>
      </c>
      <c r="E203" s="53">
        <f t="shared" si="19"/>
        <v>0</v>
      </c>
      <c r="F203" s="52">
        <f t="shared" si="20"/>
        <v>0</v>
      </c>
      <c r="G203" s="52">
        <f t="shared" si="24"/>
        <v>0</v>
      </c>
      <c r="H203" s="52">
        <f t="shared" si="25"/>
        <v>0</v>
      </c>
      <c r="I203" s="52">
        <f t="shared" si="21"/>
        <v>0</v>
      </c>
      <c r="J203" s="52">
        <f>SUM($H$18:$H203)</f>
        <v>4944199.707302839</v>
      </c>
    </row>
    <row r="204" spans="1:10" ht="15">
      <c r="A204" s="35">
        <f t="shared" si="22"/>
        <v>187</v>
      </c>
      <c r="B204" s="51">
        <f t="shared" si="18"/>
        <v>49706</v>
      </c>
      <c r="C204" s="52">
        <f t="shared" si="23"/>
        <v>0</v>
      </c>
      <c r="D204" s="52">
        <f t="shared" si="26"/>
        <v>63023.331707237965</v>
      </c>
      <c r="E204" s="53">
        <f t="shared" si="19"/>
        <v>0</v>
      </c>
      <c r="F204" s="52">
        <f t="shared" si="20"/>
        <v>0</v>
      </c>
      <c r="G204" s="52">
        <f t="shared" si="24"/>
        <v>0</v>
      </c>
      <c r="H204" s="52">
        <f t="shared" si="25"/>
        <v>0</v>
      </c>
      <c r="I204" s="52">
        <f t="shared" si="21"/>
        <v>0</v>
      </c>
      <c r="J204" s="52">
        <f>SUM($H$18:$H204)</f>
        <v>4944199.707302839</v>
      </c>
    </row>
    <row r="205" spans="1:10" ht="15">
      <c r="A205" s="35">
        <f t="shared" si="22"/>
        <v>188</v>
      </c>
      <c r="B205" s="51">
        <f t="shared" si="18"/>
        <v>49735</v>
      </c>
      <c r="C205" s="52">
        <f t="shared" si="23"/>
        <v>0</v>
      </c>
      <c r="D205" s="52">
        <f t="shared" si="26"/>
        <v>63023.331707237965</v>
      </c>
      <c r="E205" s="53">
        <f t="shared" si="19"/>
        <v>0</v>
      </c>
      <c r="F205" s="52">
        <f t="shared" si="20"/>
        <v>0</v>
      </c>
      <c r="G205" s="52">
        <f t="shared" si="24"/>
        <v>0</v>
      </c>
      <c r="H205" s="52">
        <f t="shared" si="25"/>
        <v>0</v>
      </c>
      <c r="I205" s="52">
        <f t="shared" si="21"/>
        <v>0</v>
      </c>
      <c r="J205" s="52">
        <f>SUM($H$18:$H205)</f>
        <v>4944199.707302839</v>
      </c>
    </row>
    <row r="206" spans="1:10" ht="15">
      <c r="A206" s="35">
        <f t="shared" si="22"/>
        <v>189</v>
      </c>
      <c r="B206" s="51">
        <f t="shared" si="18"/>
        <v>49766</v>
      </c>
      <c r="C206" s="52">
        <f t="shared" si="23"/>
        <v>0</v>
      </c>
      <c r="D206" s="52">
        <f t="shared" si="26"/>
        <v>63023.331707237965</v>
      </c>
      <c r="E206" s="53">
        <f t="shared" si="19"/>
        <v>0</v>
      </c>
      <c r="F206" s="52">
        <f t="shared" si="20"/>
        <v>0</v>
      </c>
      <c r="G206" s="52">
        <f t="shared" si="24"/>
        <v>0</v>
      </c>
      <c r="H206" s="52">
        <f t="shared" si="25"/>
        <v>0</v>
      </c>
      <c r="I206" s="52">
        <f t="shared" si="21"/>
        <v>0</v>
      </c>
      <c r="J206" s="52">
        <f>SUM($H$18:$H206)</f>
        <v>4944199.707302839</v>
      </c>
    </row>
    <row r="207" spans="1:10" ht="15">
      <c r="A207" s="35">
        <f t="shared" si="22"/>
        <v>190</v>
      </c>
      <c r="B207" s="51">
        <f t="shared" si="18"/>
        <v>49796</v>
      </c>
      <c r="C207" s="52">
        <f t="shared" si="23"/>
        <v>0</v>
      </c>
      <c r="D207" s="52">
        <f t="shared" si="26"/>
        <v>63023.331707237965</v>
      </c>
      <c r="E207" s="53">
        <f t="shared" si="19"/>
        <v>0</v>
      </c>
      <c r="F207" s="52">
        <f t="shared" si="20"/>
        <v>0</v>
      </c>
      <c r="G207" s="52">
        <f t="shared" si="24"/>
        <v>0</v>
      </c>
      <c r="H207" s="52">
        <f t="shared" si="25"/>
        <v>0</v>
      </c>
      <c r="I207" s="52">
        <f t="shared" si="21"/>
        <v>0</v>
      </c>
      <c r="J207" s="52">
        <f>SUM($H$18:$H207)</f>
        <v>4944199.707302839</v>
      </c>
    </row>
    <row r="208" spans="1:10" ht="15">
      <c r="A208" s="35">
        <f t="shared" si="22"/>
        <v>191</v>
      </c>
      <c r="B208" s="51">
        <f t="shared" si="18"/>
        <v>49827</v>
      </c>
      <c r="C208" s="52">
        <f t="shared" si="23"/>
        <v>0</v>
      </c>
      <c r="D208" s="52">
        <f t="shared" si="26"/>
        <v>63023.331707237965</v>
      </c>
      <c r="E208" s="53">
        <f t="shared" si="19"/>
        <v>0</v>
      </c>
      <c r="F208" s="52">
        <f t="shared" si="20"/>
        <v>0</v>
      </c>
      <c r="G208" s="52">
        <f t="shared" si="24"/>
        <v>0</v>
      </c>
      <c r="H208" s="52">
        <f t="shared" si="25"/>
        <v>0</v>
      </c>
      <c r="I208" s="52">
        <f t="shared" si="21"/>
        <v>0</v>
      </c>
      <c r="J208" s="52">
        <f>SUM($H$18:$H208)</f>
        <v>4944199.707302839</v>
      </c>
    </row>
    <row r="209" spans="1:10" ht="15">
      <c r="A209" s="35">
        <f t="shared" si="22"/>
        <v>192</v>
      </c>
      <c r="B209" s="51">
        <f t="shared" si="18"/>
        <v>49857</v>
      </c>
      <c r="C209" s="52">
        <f t="shared" si="23"/>
        <v>0</v>
      </c>
      <c r="D209" s="52">
        <f t="shared" si="26"/>
        <v>63023.331707237965</v>
      </c>
      <c r="E209" s="53">
        <f t="shared" si="19"/>
        <v>0</v>
      </c>
      <c r="F209" s="52">
        <f t="shared" si="20"/>
        <v>0</v>
      </c>
      <c r="G209" s="52">
        <f t="shared" si="24"/>
        <v>0</v>
      </c>
      <c r="H209" s="52">
        <f t="shared" si="25"/>
        <v>0</v>
      </c>
      <c r="I209" s="52">
        <f t="shared" si="21"/>
        <v>0</v>
      </c>
      <c r="J209" s="52">
        <f>SUM($H$18:$H209)</f>
        <v>4944199.707302839</v>
      </c>
    </row>
    <row r="210" spans="1:10" ht="15">
      <c r="A210" s="35">
        <f t="shared" si="22"/>
        <v>193</v>
      </c>
      <c r="B210" s="51">
        <f aca="true" t="shared" si="27" ref="B210:B273">IF(Pay_Num&lt;&gt;"",DATE(YEAR(Loan_Start),MONTH(Loan_Start)+(Pay_Num)*12/Num_Pmt_Per_Year,DAY(Loan_Start)),"")</f>
        <v>49888</v>
      </c>
      <c r="C210" s="52">
        <f t="shared" si="23"/>
        <v>0</v>
      </c>
      <c r="D210" s="52">
        <f t="shared" si="26"/>
        <v>63023.331707237965</v>
      </c>
      <c r="E210" s="53">
        <f aca="true" t="shared" si="28" ref="E210:E273">IF(AND(Pay_Num&lt;&gt;"",Sched_Pay+Scheduled_Extra_Payments&lt;Beg_Bal),Scheduled_Extra_Payments,IF(AND(Pay_Num&lt;&gt;"",Beg_Bal-Sched_Pay&gt;0),Beg_Bal-Sched_Pay,IF(Pay_Num&lt;&gt;"",0,"")))</f>
        <v>0</v>
      </c>
      <c r="F210" s="52">
        <f aca="true" t="shared" si="29" ref="F210:F273">IF(AND(Pay_Num&lt;&gt;"",Sched_Pay+Extra_Pay&lt;Beg_Bal),Sched_Pay+Extra_Pay,IF(Pay_Num&lt;&gt;"",Beg_Bal,""))</f>
        <v>0</v>
      </c>
      <c r="G210" s="52">
        <f t="shared" si="24"/>
        <v>0</v>
      </c>
      <c r="H210" s="52">
        <f t="shared" si="25"/>
        <v>0</v>
      </c>
      <c r="I210" s="52">
        <f aca="true" t="shared" si="30" ref="I210:I273">IF(AND(Pay_Num&lt;&gt;"",Sched_Pay+Extra_Pay&lt;Beg_Bal),Beg_Bal-Princ,IF(Pay_Num&lt;&gt;"",0,""))</f>
        <v>0</v>
      </c>
      <c r="J210" s="52">
        <f>SUM($H$18:$H210)</f>
        <v>4944199.707302839</v>
      </c>
    </row>
    <row r="211" spans="1:10" ht="15">
      <c r="A211" s="35">
        <f aca="true" t="shared" si="31" ref="A211:A274">IF(Values_Entered,A210+1,"")</f>
        <v>194</v>
      </c>
      <c r="B211" s="51">
        <f t="shared" si="27"/>
        <v>49919</v>
      </c>
      <c r="C211" s="52">
        <f aca="true" t="shared" si="32" ref="C211:C274">IF(Pay_Num&lt;&gt;"",I210,"")</f>
        <v>0</v>
      </c>
      <c r="D211" s="52">
        <f t="shared" si="26"/>
        <v>63023.331707237965</v>
      </c>
      <c r="E211" s="53">
        <f t="shared" si="28"/>
        <v>0</v>
      </c>
      <c r="F211" s="52">
        <f t="shared" si="29"/>
        <v>0</v>
      </c>
      <c r="G211" s="52">
        <f aca="true" t="shared" si="33" ref="G211:G274">IF(Pay_Num&lt;&gt;"",Total_Pay-Int,"")</f>
        <v>0</v>
      </c>
      <c r="H211" s="52">
        <f aca="true" t="shared" si="34" ref="H211:H274">IF(Pay_Num&lt;&gt;"",Beg_Bal*Interest_Rate/Num_Pmt_Per_Year,"")</f>
        <v>0</v>
      </c>
      <c r="I211" s="52">
        <f t="shared" si="30"/>
        <v>0</v>
      </c>
      <c r="J211" s="52">
        <f>SUM($H$18:$H211)</f>
        <v>4944199.707302839</v>
      </c>
    </row>
    <row r="212" spans="1:10" ht="15">
      <c r="A212" s="35">
        <f t="shared" si="31"/>
        <v>195</v>
      </c>
      <c r="B212" s="51">
        <f t="shared" si="27"/>
        <v>49949</v>
      </c>
      <c r="C212" s="52">
        <f t="shared" si="32"/>
        <v>0</v>
      </c>
      <c r="D212" s="52">
        <f aca="true" t="shared" si="35" ref="D212:D275">IF(Pay_Num&lt;&gt;"",Scheduled_Monthly_Payment,"")</f>
        <v>63023.331707237965</v>
      </c>
      <c r="E212" s="53">
        <f t="shared" si="28"/>
        <v>0</v>
      </c>
      <c r="F212" s="52">
        <f t="shared" si="29"/>
        <v>0</v>
      </c>
      <c r="G212" s="52">
        <f t="shared" si="33"/>
        <v>0</v>
      </c>
      <c r="H212" s="52">
        <f t="shared" si="34"/>
        <v>0</v>
      </c>
      <c r="I212" s="52">
        <f t="shared" si="30"/>
        <v>0</v>
      </c>
      <c r="J212" s="52">
        <f>SUM($H$18:$H212)</f>
        <v>4944199.707302839</v>
      </c>
    </row>
    <row r="213" spans="1:10" ht="15">
      <c r="A213" s="35">
        <f t="shared" si="31"/>
        <v>196</v>
      </c>
      <c r="B213" s="51">
        <f t="shared" si="27"/>
        <v>49980</v>
      </c>
      <c r="C213" s="52">
        <f t="shared" si="32"/>
        <v>0</v>
      </c>
      <c r="D213" s="52">
        <f t="shared" si="35"/>
        <v>63023.331707237965</v>
      </c>
      <c r="E213" s="53">
        <f t="shared" si="28"/>
        <v>0</v>
      </c>
      <c r="F213" s="52">
        <f t="shared" si="29"/>
        <v>0</v>
      </c>
      <c r="G213" s="52">
        <f t="shared" si="33"/>
        <v>0</v>
      </c>
      <c r="H213" s="52">
        <f t="shared" si="34"/>
        <v>0</v>
      </c>
      <c r="I213" s="52">
        <f t="shared" si="30"/>
        <v>0</v>
      </c>
      <c r="J213" s="52">
        <f>SUM($H$18:$H213)</f>
        <v>4944199.707302839</v>
      </c>
    </row>
    <row r="214" spans="1:10" ht="15">
      <c r="A214" s="35">
        <f t="shared" si="31"/>
        <v>197</v>
      </c>
      <c r="B214" s="51">
        <f t="shared" si="27"/>
        <v>50010</v>
      </c>
      <c r="C214" s="52">
        <f t="shared" si="32"/>
        <v>0</v>
      </c>
      <c r="D214" s="52">
        <f t="shared" si="35"/>
        <v>63023.331707237965</v>
      </c>
      <c r="E214" s="53">
        <f t="shared" si="28"/>
        <v>0</v>
      </c>
      <c r="F214" s="52">
        <f t="shared" si="29"/>
        <v>0</v>
      </c>
      <c r="G214" s="52">
        <f t="shared" si="33"/>
        <v>0</v>
      </c>
      <c r="H214" s="52">
        <f t="shared" si="34"/>
        <v>0</v>
      </c>
      <c r="I214" s="52">
        <f t="shared" si="30"/>
        <v>0</v>
      </c>
      <c r="J214" s="52">
        <f>SUM($H$18:$H214)</f>
        <v>4944199.707302839</v>
      </c>
    </row>
    <row r="215" spans="1:10" ht="15">
      <c r="A215" s="35">
        <f t="shared" si="31"/>
        <v>198</v>
      </c>
      <c r="B215" s="51">
        <f t="shared" si="27"/>
        <v>50041</v>
      </c>
      <c r="C215" s="52">
        <f t="shared" si="32"/>
        <v>0</v>
      </c>
      <c r="D215" s="52">
        <f t="shared" si="35"/>
        <v>63023.331707237965</v>
      </c>
      <c r="E215" s="53">
        <f t="shared" si="28"/>
        <v>0</v>
      </c>
      <c r="F215" s="52">
        <f t="shared" si="29"/>
        <v>0</v>
      </c>
      <c r="G215" s="52">
        <f t="shared" si="33"/>
        <v>0</v>
      </c>
      <c r="H215" s="52">
        <f t="shared" si="34"/>
        <v>0</v>
      </c>
      <c r="I215" s="52">
        <f t="shared" si="30"/>
        <v>0</v>
      </c>
      <c r="J215" s="52">
        <f>SUM($H$18:$H215)</f>
        <v>4944199.707302839</v>
      </c>
    </row>
    <row r="216" spans="1:10" ht="15">
      <c r="A216" s="35">
        <f t="shared" si="31"/>
        <v>199</v>
      </c>
      <c r="B216" s="51">
        <f t="shared" si="27"/>
        <v>50072</v>
      </c>
      <c r="C216" s="52">
        <f t="shared" si="32"/>
        <v>0</v>
      </c>
      <c r="D216" s="52">
        <f t="shared" si="35"/>
        <v>63023.331707237965</v>
      </c>
      <c r="E216" s="53">
        <f t="shared" si="28"/>
        <v>0</v>
      </c>
      <c r="F216" s="52">
        <f t="shared" si="29"/>
        <v>0</v>
      </c>
      <c r="G216" s="52">
        <f t="shared" si="33"/>
        <v>0</v>
      </c>
      <c r="H216" s="52">
        <f t="shared" si="34"/>
        <v>0</v>
      </c>
      <c r="I216" s="52">
        <f t="shared" si="30"/>
        <v>0</v>
      </c>
      <c r="J216" s="52">
        <f>SUM($H$18:$H216)</f>
        <v>4944199.707302839</v>
      </c>
    </row>
    <row r="217" spans="1:10" ht="15">
      <c r="A217" s="35">
        <f t="shared" si="31"/>
        <v>200</v>
      </c>
      <c r="B217" s="51">
        <f t="shared" si="27"/>
        <v>50100</v>
      </c>
      <c r="C217" s="52">
        <f t="shared" si="32"/>
        <v>0</v>
      </c>
      <c r="D217" s="52">
        <f t="shared" si="35"/>
        <v>63023.331707237965</v>
      </c>
      <c r="E217" s="53">
        <f t="shared" si="28"/>
        <v>0</v>
      </c>
      <c r="F217" s="52">
        <f t="shared" si="29"/>
        <v>0</v>
      </c>
      <c r="G217" s="52">
        <f t="shared" si="33"/>
        <v>0</v>
      </c>
      <c r="H217" s="52">
        <f t="shared" si="34"/>
        <v>0</v>
      </c>
      <c r="I217" s="52">
        <f t="shared" si="30"/>
        <v>0</v>
      </c>
      <c r="J217" s="52">
        <f>SUM($H$18:$H217)</f>
        <v>4944199.707302839</v>
      </c>
    </row>
    <row r="218" spans="1:10" ht="15">
      <c r="A218" s="35">
        <f t="shared" si="31"/>
        <v>201</v>
      </c>
      <c r="B218" s="51">
        <f t="shared" si="27"/>
        <v>50131</v>
      </c>
      <c r="C218" s="52">
        <f t="shared" si="32"/>
        <v>0</v>
      </c>
      <c r="D218" s="52">
        <f t="shared" si="35"/>
        <v>63023.331707237965</v>
      </c>
      <c r="E218" s="53">
        <f t="shared" si="28"/>
        <v>0</v>
      </c>
      <c r="F218" s="52">
        <f t="shared" si="29"/>
        <v>0</v>
      </c>
      <c r="G218" s="52">
        <f t="shared" si="33"/>
        <v>0</v>
      </c>
      <c r="H218" s="52">
        <f t="shared" si="34"/>
        <v>0</v>
      </c>
      <c r="I218" s="52">
        <f t="shared" si="30"/>
        <v>0</v>
      </c>
      <c r="J218" s="52">
        <f>SUM($H$18:$H218)</f>
        <v>4944199.707302839</v>
      </c>
    </row>
    <row r="219" spans="1:10" ht="15">
      <c r="A219" s="35">
        <f t="shared" si="31"/>
        <v>202</v>
      </c>
      <c r="B219" s="51">
        <f t="shared" si="27"/>
        <v>50161</v>
      </c>
      <c r="C219" s="52">
        <f t="shared" si="32"/>
        <v>0</v>
      </c>
      <c r="D219" s="52">
        <f t="shared" si="35"/>
        <v>63023.331707237965</v>
      </c>
      <c r="E219" s="53">
        <f t="shared" si="28"/>
        <v>0</v>
      </c>
      <c r="F219" s="52">
        <f t="shared" si="29"/>
        <v>0</v>
      </c>
      <c r="G219" s="52">
        <f t="shared" si="33"/>
        <v>0</v>
      </c>
      <c r="H219" s="52">
        <f t="shared" si="34"/>
        <v>0</v>
      </c>
      <c r="I219" s="52">
        <f t="shared" si="30"/>
        <v>0</v>
      </c>
      <c r="J219" s="52">
        <f>SUM($H$18:$H219)</f>
        <v>4944199.707302839</v>
      </c>
    </row>
    <row r="220" spans="1:10" ht="15">
      <c r="A220" s="35">
        <f t="shared" si="31"/>
        <v>203</v>
      </c>
      <c r="B220" s="51">
        <f t="shared" si="27"/>
        <v>50192</v>
      </c>
      <c r="C220" s="52">
        <f t="shared" si="32"/>
        <v>0</v>
      </c>
      <c r="D220" s="52">
        <f t="shared" si="35"/>
        <v>63023.331707237965</v>
      </c>
      <c r="E220" s="53">
        <f t="shared" si="28"/>
        <v>0</v>
      </c>
      <c r="F220" s="52">
        <f t="shared" si="29"/>
        <v>0</v>
      </c>
      <c r="G220" s="52">
        <f t="shared" si="33"/>
        <v>0</v>
      </c>
      <c r="H220" s="52">
        <f t="shared" si="34"/>
        <v>0</v>
      </c>
      <c r="I220" s="52">
        <f t="shared" si="30"/>
        <v>0</v>
      </c>
      <c r="J220" s="52">
        <f>SUM($H$18:$H220)</f>
        <v>4944199.707302839</v>
      </c>
    </row>
    <row r="221" spans="1:10" ht="15">
      <c r="A221" s="35">
        <f t="shared" si="31"/>
        <v>204</v>
      </c>
      <c r="B221" s="51">
        <f t="shared" si="27"/>
        <v>50222</v>
      </c>
      <c r="C221" s="52">
        <f t="shared" si="32"/>
        <v>0</v>
      </c>
      <c r="D221" s="52">
        <f t="shared" si="35"/>
        <v>63023.331707237965</v>
      </c>
      <c r="E221" s="53">
        <f t="shared" si="28"/>
        <v>0</v>
      </c>
      <c r="F221" s="52">
        <f t="shared" si="29"/>
        <v>0</v>
      </c>
      <c r="G221" s="52">
        <f t="shared" si="33"/>
        <v>0</v>
      </c>
      <c r="H221" s="52">
        <f t="shared" si="34"/>
        <v>0</v>
      </c>
      <c r="I221" s="52">
        <f t="shared" si="30"/>
        <v>0</v>
      </c>
      <c r="J221" s="52">
        <f>SUM($H$18:$H221)</f>
        <v>4944199.707302839</v>
      </c>
    </row>
    <row r="222" spans="1:10" ht="15">
      <c r="A222" s="35">
        <f t="shared" si="31"/>
        <v>205</v>
      </c>
      <c r="B222" s="51">
        <f t="shared" si="27"/>
        <v>50253</v>
      </c>
      <c r="C222" s="52">
        <f t="shared" si="32"/>
        <v>0</v>
      </c>
      <c r="D222" s="52">
        <f t="shared" si="35"/>
        <v>63023.331707237965</v>
      </c>
      <c r="E222" s="53">
        <f t="shared" si="28"/>
        <v>0</v>
      </c>
      <c r="F222" s="52">
        <f t="shared" si="29"/>
        <v>0</v>
      </c>
      <c r="G222" s="52">
        <f t="shared" si="33"/>
        <v>0</v>
      </c>
      <c r="H222" s="52">
        <f t="shared" si="34"/>
        <v>0</v>
      </c>
      <c r="I222" s="52">
        <f t="shared" si="30"/>
        <v>0</v>
      </c>
      <c r="J222" s="52">
        <f>SUM($H$18:$H222)</f>
        <v>4944199.707302839</v>
      </c>
    </row>
    <row r="223" spans="1:10" ht="15">
      <c r="A223" s="35">
        <f t="shared" si="31"/>
        <v>206</v>
      </c>
      <c r="B223" s="51">
        <f t="shared" si="27"/>
        <v>50284</v>
      </c>
      <c r="C223" s="52">
        <f t="shared" si="32"/>
        <v>0</v>
      </c>
      <c r="D223" s="52">
        <f t="shared" si="35"/>
        <v>63023.331707237965</v>
      </c>
      <c r="E223" s="53">
        <f t="shared" si="28"/>
        <v>0</v>
      </c>
      <c r="F223" s="52">
        <f t="shared" si="29"/>
        <v>0</v>
      </c>
      <c r="G223" s="52">
        <f t="shared" si="33"/>
        <v>0</v>
      </c>
      <c r="H223" s="52">
        <f t="shared" si="34"/>
        <v>0</v>
      </c>
      <c r="I223" s="52">
        <f t="shared" si="30"/>
        <v>0</v>
      </c>
      <c r="J223" s="52">
        <f>SUM($H$18:$H223)</f>
        <v>4944199.707302839</v>
      </c>
    </row>
    <row r="224" spans="1:10" ht="15">
      <c r="A224" s="35">
        <f t="shared" si="31"/>
        <v>207</v>
      </c>
      <c r="B224" s="51">
        <f t="shared" si="27"/>
        <v>50314</v>
      </c>
      <c r="C224" s="52">
        <f t="shared" si="32"/>
        <v>0</v>
      </c>
      <c r="D224" s="52">
        <f t="shared" si="35"/>
        <v>63023.331707237965</v>
      </c>
      <c r="E224" s="53">
        <f t="shared" si="28"/>
        <v>0</v>
      </c>
      <c r="F224" s="52">
        <f t="shared" si="29"/>
        <v>0</v>
      </c>
      <c r="G224" s="52">
        <f t="shared" si="33"/>
        <v>0</v>
      </c>
      <c r="H224" s="52">
        <f t="shared" si="34"/>
        <v>0</v>
      </c>
      <c r="I224" s="52">
        <f t="shared" si="30"/>
        <v>0</v>
      </c>
      <c r="J224" s="52">
        <f>SUM($H$18:$H224)</f>
        <v>4944199.707302839</v>
      </c>
    </row>
    <row r="225" spans="1:10" ht="15">
      <c r="A225" s="35">
        <f t="shared" si="31"/>
        <v>208</v>
      </c>
      <c r="B225" s="51">
        <f t="shared" si="27"/>
        <v>50345</v>
      </c>
      <c r="C225" s="52">
        <f t="shared" si="32"/>
        <v>0</v>
      </c>
      <c r="D225" s="52">
        <f t="shared" si="35"/>
        <v>63023.331707237965</v>
      </c>
      <c r="E225" s="53">
        <f t="shared" si="28"/>
        <v>0</v>
      </c>
      <c r="F225" s="52">
        <f t="shared" si="29"/>
        <v>0</v>
      </c>
      <c r="G225" s="52">
        <f t="shared" si="33"/>
        <v>0</v>
      </c>
      <c r="H225" s="52">
        <f t="shared" si="34"/>
        <v>0</v>
      </c>
      <c r="I225" s="52">
        <f t="shared" si="30"/>
        <v>0</v>
      </c>
      <c r="J225" s="52">
        <f>SUM($H$18:$H225)</f>
        <v>4944199.707302839</v>
      </c>
    </row>
    <row r="226" spans="1:10" ht="15">
      <c r="A226" s="35">
        <f t="shared" si="31"/>
        <v>209</v>
      </c>
      <c r="B226" s="51">
        <f t="shared" si="27"/>
        <v>50375</v>
      </c>
      <c r="C226" s="52">
        <f t="shared" si="32"/>
        <v>0</v>
      </c>
      <c r="D226" s="52">
        <f t="shared" si="35"/>
        <v>63023.331707237965</v>
      </c>
      <c r="E226" s="53">
        <f t="shared" si="28"/>
        <v>0</v>
      </c>
      <c r="F226" s="52">
        <f t="shared" si="29"/>
        <v>0</v>
      </c>
      <c r="G226" s="52">
        <f t="shared" si="33"/>
        <v>0</v>
      </c>
      <c r="H226" s="52">
        <f t="shared" si="34"/>
        <v>0</v>
      </c>
      <c r="I226" s="52">
        <f t="shared" si="30"/>
        <v>0</v>
      </c>
      <c r="J226" s="52">
        <f>SUM($H$18:$H226)</f>
        <v>4944199.707302839</v>
      </c>
    </row>
    <row r="227" spans="1:10" ht="15">
      <c r="A227" s="35">
        <f t="shared" si="31"/>
        <v>210</v>
      </c>
      <c r="B227" s="51">
        <f t="shared" si="27"/>
        <v>50406</v>
      </c>
      <c r="C227" s="52">
        <f t="shared" si="32"/>
        <v>0</v>
      </c>
      <c r="D227" s="52">
        <f t="shared" si="35"/>
        <v>63023.331707237965</v>
      </c>
      <c r="E227" s="53">
        <f t="shared" si="28"/>
        <v>0</v>
      </c>
      <c r="F227" s="52">
        <f t="shared" si="29"/>
        <v>0</v>
      </c>
      <c r="G227" s="52">
        <f t="shared" si="33"/>
        <v>0</v>
      </c>
      <c r="H227" s="52">
        <f t="shared" si="34"/>
        <v>0</v>
      </c>
      <c r="I227" s="52">
        <f t="shared" si="30"/>
        <v>0</v>
      </c>
      <c r="J227" s="52">
        <f>SUM($H$18:$H227)</f>
        <v>4944199.707302839</v>
      </c>
    </row>
    <row r="228" spans="1:10" ht="15">
      <c r="A228" s="35">
        <f t="shared" si="31"/>
        <v>211</v>
      </c>
      <c r="B228" s="51">
        <f t="shared" si="27"/>
        <v>50437</v>
      </c>
      <c r="C228" s="52">
        <f t="shared" si="32"/>
        <v>0</v>
      </c>
      <c r="D228" s="52">
        <f t="shared" si="35"/>
        <v>63023.331707237965</v>
      </c>
      <c r="E228" s="53">
        <f t="shared" si="28"/>
        <v>0</v>
      </c>
      <c r="F228" s="52">
        <f t="shared" si="29"/>
        <v>0</v>
      </c>
      <c r="G228" s="52">
        <f t="shared" si="33"/>
        <v>0</v>
      </c>
      <c r="H228" s="52">
        <f t="shared" si="34"/>
        <v>0</v>
      </c>
      <c r="I228" s="52">
        <f t="shared" si="30"/>
        <v>0</v>
      </c>
      <c r="J228" s="52">
        <f>SUM($H$18:$H228)</f>
        <v>4944199.707302839</v>
      </c>
    </row>
    <row r="229" spans="1:10" ht="15">
      <c r="A229" s="35">
        <f t="shared" si="31"/>
        <v>212</v>
      </c>
      <c r="B229" s="51">
        <f t="shared" si="27"/>
        <v>50465</v>
      </c>
      <c r="C229" s="52">
        <f t="shared" si="32"/>
        <v>0</v>
      </c>
      <c r="D229" s="52">
        <f t="shared" si="35"/>
        <v>63023.331707237965</v>
      </c>
      <c r="E229" s="53">
        <f t="shared" si="28"/>
        <v>0</v>
      </c>
      <c r="F229" s="52">
        <f t="shared" si="29"/>
        <v>0</v>
      </c>
      <c r="G229" s="52">
        <f t="shared" si="33"/>
        <v>0</v>
      </c>
      <c r="H229" s="52">
        <f t="shared" si="34"/>
        <v>0</v>
      </c>
      <c r="I229" s="52">
        <f t="shared" si="30"/>
        <v>0</v>
      </c>
      <c r="J229" s="52">
        <f>SUM($H$18:$H229)</f>
        <v>4944199.707302839</v>
      </c>
    </row>
    <row r="230" spans="1:10" ht="15">
      <c r="A230" s="35">
        <f t="shared" si="31"/>
        <v>213</v>
      </c>
      <c r="B230" s="51">
        <f t="shared" si="27"/>
        <v>50496</v>
      </c>
      <c r="C230" s="52">
        <f t="shared" si="32"/>
        <v>0</v>
      </c>
      <c r="D230" s="52">
        <f t="shared" si="35"/>
        <v>63023.331707237965</v>
      </c>
      <c r="E230" s="53">
        <f t="shared" si="28"/>
        <v>0</v>
      </c>
      <c r="F230" s="52">
        <f t="shared" si="29"/>
        <v>0</v>
      </c>
      <c r="G230" s="52">
        <f t="shared" si="33"/>
        <v>0</v>
      </c>
      <c r="H230" s="52">
        <f t="shared" si="34"/>
        <v>0</v>
      </c>
      <c r="I230" s="52">
        <f t="shared" si="30"/>
        <v>0</v>
      </c>
      <c r="J230" s="52">
        <f>SUM($H$18:$H230)</f>
        <v>4944199.707302839</v>
      </c>
    </row>
    <row r="231" spans="1:10" ht="15">
      <c r="A231" s="35">
        <f t="shared" si="31"/>
        <v>214</v>
      </c>
      <c r="B231" s="51">
        <f t="shared" si="27"/>
        <v>50526</v>
      </c>
      <c r="C231" s="52">
        <f t="shared" si="32"/>
        <v>0</v>
      </c>
      <c r="D231" s="52">
        <f t="shared" si="35"/>
        <v>63023.331707237965</v>
      </c>
      <c r="E231" s="53">
        <f t="shared" si="28"/>
        <v>0</v>
      </c>
      <c r="F231" s="52">
        <f t="shared" si="29"/>
        <v>0</v>
      </c>
      <c r="G231" s="52">
        <f t="shared" si="33"/>
        <v>0</v>
      </c>
      <c r="H231" s="52">
        <f t="shared" si="34"/>
        <v>0</v>
      </c>
      <c r="I231" s="52">
        <f t="shared" si="30"/>
        <v>0</v>
      </c>
      <c r="J231" s="52">
        <f>SUM($H$18:$H231)</f>
        <v>4944199.707302839</v>
      </c>
    </row>
    <row r="232" spans="1:10" ht="15">
      <c r="A232" s="35">
        <f t="shared" si="31"/>
        <v>215</v>
      </c>
      <c r="B232" s="51">
        <f t="shared" si="27"/>
        <v>50557</v>
      </c>
      <c r="C232" s="52">
        <f t="shared" si="32"/>
        <v>0</v>
      </c>
      <c r="D232" s="52">
        <f t="shared" si="35"/>
        <v>63023.331707237965</v>
      </c>
      <c r="E232" s="53">
        <f t="shared" si="28"/>
        <v>0</v>
      </c>
      <c r="F232" s="52">
        <f t="shared" si="29"/>
        <v>0</v>
      </c>
      <c r="G232" s="52">
        <f t="shared" si="33"/>
        <v>0</v>
      </c>
      <c r="H232" s="52">
        <f t="shared" si="34"/>
        <v>0</v>
      </c>
      <c r="I232" s="52">
        <f t="shared" si="30"/>
        <v>0</v>
      </c>
      <c r="J232" s="52">
        <f>SUM($H$18:$H232)</f>
        <v>4944199.707302839</v>
      </c>
    </row>
    <row r="233" spans="1:10" ht="15">
      <c r="A233" s="35">
        <f t="shared" si="31"/>
        <v>216</v>
      </c>
      <c r="B233" s="51">
        <f t="shared" si="27"/>
        <v>50587</v>
      </c>
      <c r="C233" s="52">
        <f t="shared" si="32"/>
        <v>0</v>
      </c>
      <c r="D233" s="52">
        <f t="shared" si="35"/>
        <v>63023.331707237965</v>
      </c>
      <c r="E233" s="53">
        <f t="shared" si="28"/>
        <v>0</v>
      </c>
      <c r="F233" s="52">
        <f t="shared" si="29"/>
        <v>0</v>
      </c>
      <c r="G233" s="52">
        <f t="shared" si="33"/>
        <v>0</v>
      </c>
      <c r="H233" s="52">
        <f t="shared" si="34"/>
        <v>0</v>
      </c>
      <c r="I233" s="52">
        <f t="shared" si="30"/>
        <v>0</v>
      </c>
      <c r="J233" s="52">
        <f>SUM($H$18:$H233)</f>
        <v>4944199.707302839</v>
      </c>
    </row>
    <row r="234" spans="1:10" ht="15">
      <c r="A234" s="35">
        <f t="shared" si="31"/>
        <v>217</v>
      </c>
      <c r="B234" s="51">
        <f t="shared" si="27"/>
        <v>50618</v>
      </c>
      <c r="C234" s="52">
        <f t="shared" si="32"/>
        <v>0</v>
      </c>
      <c r="D234" s="52">
        <f t="shared" si="35"/>
        <v>63023.331707237965</v>
      </c>
      <c r="E234" s="53">
        <f t="shared" si="28"/>
        <v>0</v>
      </c>
      <c r="F234" s="52">
        <f t="shared" si="29"/>
        <v>0</v>
      </c>
      <c r="G234" s="52">
        <f t="shared" si="33"/>
        <v>0</v>
      </c>
      <c r="H234" s="52">
        <f t="shared" si="34"/>
        <v>0</v>
      </c>
      <c r="I234" s="52">
        <f t="shared" si="30"/>
        <v>0</v>
      </c>
      <c r="J234" s="52">
        <f>SUM($H$18:$H234)</f>
        <v>4944199.707302839</v>
      </c>
    </row>
    <row r="235" spans="1:10" ht="15">
      <c r="A235" s="35">
        <f t="shared" si="31"/>
        <v>218</v>
      </c>
      <c r="B235" s="51">
        <f t="shared" si="27"/>
        <v>50649</v>
      </c>
      <c r="C235" s="52">
        <f t="shared" si="32"/>
        <v>0</v>
      </c>
      <c r="D235" s="52">
        <f t="shared" si="35"/>
        <v>63023.331707237965</v>
      </c>
      <c r="E235" s="53">
        <f t="shared" si="28"/>
        <v>0</v>
      </c>
      <c r="F235" s="52">
        <f t="shared" si="29"/>
        <v>0</v>
      </c>
      <c r="G235" s="52">
        <f t="shared" si="33"/>
        <v>0</v>
      </c>
      <c r="H235" s="52">
        <f t="shared" si="34"/>
        <v>0</v>
      </c>
      <c r="I235" s="52">
        <f t="shared" si="30"/>
        <v>0</v>
      </c>
      <c r="J235" s="52">
        <f>SUM($H$18:$H235)</f>
        <v>4944199.707302839</v>
      </c>
    </row>
    <row r="236" spans="1:10" ht="15">
      <c r="A236" s="35">
        <f t="shared" si="31"/>
        <v>219</v>
      </c>
      <c r="B236" s="51">
        <f t="shared" si="27"/>
        <v>50679</v>
      </c>
      <c r="C236" s="52">
        <f t="shared" si="32"/>
        <v>0</v>
      </c>
      <c r="D236" s="52">
        <f t="shared" si="35"/>
        <v>63023.331707237965</v>
      </c>
      <c r="E236" s="53">
        <f t="shared" si="28"/>
        <v>0</v>
      </c>
      <c r="F236" s="52">
        <f t="shared" si="29"/>
        <v>0</v>
      </c>
      <c r="G236" s="52">
        <f t="shared" si="33"/>
        <v>0</v>
      </c>
      <c r="H236" s="52">
        <f t="shared" si="34"/>
        <v>0</v>
      </c>
      <c r="I236" s="52">
        <f t="shared" si="30"/>
        <v>0</v>
      </c>
      <c r="J236" s="52">
        <f>SUM($H$18:$H236)</f>
        <v>4944199.707302839</v>
      </c>
    </row>
    <row r="237" spans="1:10" ht="15">
      <c r="A237" s="35">
        <f t="shared" si="31"/>
        <v>220</v>
      </c>
      <c r="B237" s="51">
        <f t="shared" si="27"/>
        <v>50710</v>
      </c>
      <c r="C237" s="52">
        <f t="shared" si="32"/>
        <v>0</v>
      </c>
      <c r="D237" s="52">
        <f t="shared" si="35"/>
        <v>63023.331707237965</v>
      </c>
      <c r="E237" s="53">
        <f t="shared" si="28"/>
        <v>0</v>
      </c>
      <c r="F237" s="52">
        <f t="shared" si="29"/>
        <v>0</v>
      </c>
      <c r="G237" s="52">
        <f t="shared" si="33"/>
        <v>0</v>
      </c>
      <c r="H237" s="52">
        <f t="shared" si="34"/>
        <v>0</v>
      </c>
      <c r="I237" s="52">
        <f t="shared" si="30"/>
        <v>0</v>
      </c>
      <c r="J237" s="52">
        <f>SUM($H$18:$H237)</f>
        <v>4944199.707302839</v>
      </c>
    </row>
    <row r="238" spans="1:10" ht="15">
      <c r="A238" s="35">
        <f t="shared" si="31"/>
        <v>221</v>
      </c>
      <c r="B238" s="51">
        <f t="shared" si="27"/>
        <v>50740</v>
      </c>
      <c r="C238" s="52">
        <f t="shared" si="32"/>
        <v>0</v>
      </c>
      <c r="D238" s="52">
        <f t="shared" si="35"/>
        <v>63023.331707237965</v>
      </c>
      <c r="E238" s="53">
        <f t="shared" si="28"/>
        <v>0</v>
      </c>
      <c r="F238" s="52">
        <f t="shared" si="29"/>
        <v>0</v>
      </c>
      <c r="G238" s="52">
        <f t="shared" si="33"/>
        <v>0</v>
      </c>
      <c r="H238" s="52">
        <f t="shared" si="34"/>
        <v>0</v>
      </c>
      <c r="I238" s="52">
        <f t="shared" si="30"/>
        <v>0</v>
      </c>
      <c r="J238" s="52">
        <f>SUM($H$18:$H238)</f>
        <v>4944199.707302839</v>
      </c>
    </row>
    <row r="239" spans="1:10" ht="15">
      <c r="A239" s="35">
        <f t="shared" si="31"/>
        <v>222</v>
      </c>
      <c r="B239" s="51">
        <f t="shared" si="27"/>
        <v>50771</v>
      </c>
      <c r="C239" s="52">
        <f t="shared" si="32"/>
        <v>0</v>
      </c>
      <c r="D239" s="52">
        <f t="shared" si="35"/>
        <v>63023.331707237965</v>
      </c>
      <c r="E239" s="53">
        <f t="shared" si="28"/>
        <v>0</v>
      </c>
      <c r="F239" s="52">
        <f t="shared" si="29"/>
        <v>0</v>
      </c>
      <c r="G239" s="52">
        <f t="shared" si="33"/>
        <v>0</v>
      </c>
      <c r="H239" s="52">
        <f t="shared" si="34"/>
        <v>0</v>
      </c>
      <c r="I239" s="52">
        <f t="shared" si="30"/>
        <v>0</v>
      </c>
      <c r="J239" s="52">
        <f>SUM($H$18:$H239)</f>
        <v>4944199.707302839</v>
      </c>
    </row>
    <row r="240" spans="1:10" ht="15">
      <c r="A240" s="35">
        <f t="shared" si="31"/>
        <v>223</v>
      </c>
      <c r="B240" s="51">
        <f t="shared" si="27"/>
        <v>50802</v>
      </c>
      <c r="C240" s="52">
        <f t="shared" si="32"/>
        <v>0</v>
      </c>
      <c r="D240" s="52">
        <f t="shared" si="35"/>
        <v>63023.331707237965</v>
      </c>
      <c r="E240" s="53">
        <f t="shared" si="28"/>
        <v>0</v>
      </c>
      <c r="F240" s="52">
        <f t="shared" si="29"/>
        <v>0</v>
      </c>
      <c r="G240" s="52">
        <f t="shared" si="33"/>
        <v>0</v>
      </c>
      <c r="H240" s="52">
        <f t="shared" si="34"/>
        <v>0</v>
      </c>
      <c r="I240" s="52">
        <f t="shared" si="30"/>
        <v>0</v>
      </c>
      <c r="J240" s="52">
        <f>SUM($H$18:$H240)</f>
        <v>4944199.707302839</v>
      </c>
    </row>
    <row r="241" spans="1:10" ht="15">
      <c r="A241" s="35">
        <f t="shared" si="31"/>
        <v>224</v>
      </c>
      <c r="B241" s="51">
        <f t="shared" si="27"/>
        <v>50830</v>
      </c>
      <c r="C241" s="52">
        <f t="shared" si="32"/>
        <v>0</v>
      </c>
      <c r="D241" s="52">
        <f t="shared" si="35"/>
        <v>63023.331707237965</v>
      </c>
      <c r="E241" s="53">
        <f t="shared" si="28"/>
        <v>0</v>
      </c>
      <c r="F241" s="52">
        <f t="shared" si="29"/>
        <v>0</v>
      </c>
      <c r="G241" s="52">
        <f t="shared" si="33"/>
        <v>0</v>
      </c>
      <c r="H241" s="52">
        <f t="shared" si="34"/>
        <v>0</v>
      </c>
      <c r="I241" s="52">
        <f t="shared" si="30"/>
        <v>0</v>
      </c>
      <c r="J241" s="52">
        <f>SUM($H$18:$H241)</f>
        <v>4944199.707302839</v>
      </c>
    </row>
    <row r="242" spans="1:10" ht="15">
      <c r="A242" s="35">
        <f t="shared" si="31"/>
        <v>225</v>
      </c>
      <c r="B242" s="51">
        <f t="shared" si="27"/>
        <v>50861</v>
      </c>
      <c r="C242" s="52">
        <f t="shared" si="32"/>
        <v>0</v>
      </c>
      <c r="D242" s="52">
        <f t="shared" si="35"/>
        <v>63023.331707237965</v>
      </c>
      <c r="E242" s="53">
        <f t="shared" si="28"/>
        <v>0</v>
      </c>
      <c r="F242" s="52">
        <f t="shared" si="29"/>
        <v>0</v>
      </c>
      <c r="G242" s="52">
        <f t="shared" si="33"/>
        <v>0</v>
      </c>
      <c r="H242" s="52">
        <f t="shared" si="34"/>
        <v>0</v>
      </c>
      <c r="I242" s="52">
        <f t="shared" si="30"/>
        <v>0</v>
      </c>
      <c r="J242" s="52">
        <f>SUM($H$18:$H242)</f>
        <v>4944199.707302839</v>
      </c>
    </row>
    <row r="243" spans="1:10" ht="15">
      <c r="A243" s="35">
        <f t="shared" si="31"/>
        <v>226</v>
      </c>
      <c r="B243" s="51">
        <f t="shared" si="27"/>
        <v>50891</v>
      </c>
      <c r="C243" s="52">
        <f t="shared" si="32"/>
        <v>0</v>
      </c>
      <c r="D243" s="52">
        <f t="shared" si="35"/>
        <v>63023.331707237965</v>
      </c>
      <c r="E243" s="53">
        <f t="shared" si="28"/>
        <v>0</v>
      </c>
      <c r="F243" s="52">
        <f t="shared" si="29"/>
        <v>0</v>
      </c>
      <c r="G243" s="52">
        <f t="shared" si="33"/>
        <v>0</v>
      </c>
      <c r="H243" s="52">
        <f t="shared" si="34"/>
        <v>0</v>
      </c>
      <c r="I243" s="52">
        <f t="shared" si="30"/>
        <v>0</v>
      </c>
      <c r="J243" s="52">
        <f>SUM($H$18:$H243)</f>
        <v>4944199.707302839</v>
      </c>
    </row>
    <row r="244" spans="1:10" ht="15">
      <c r="A244" s="35">
        <f t="shared" si="31"/>
        <v>227</v>
      </c>
      <c r="B244" s="51">
        <f t="shared" si="27"/>
        <v>50922</v>
      </c>
      <c r="C244" s="52">
        <f t="shared" si="32"/>
        <v>0</v>
      </c>
      <c r="D244" s="52">
        <f t="shared" si="35"/>
        <v>63023.331707237965</v>
      </c>
      <c r="E244" s="53">
        <f t="shared" si="28"/>
        <v>0</v>
      </c>
      <c r="F244" s="52">
        <f t="shared" si="29"/>
        <v>0</v>
      </c>
      <c r="G244" s="52">
        <f t="shared" si="33"/>
        <v>0</v>
      </c>
      <c r="H244" s="52">
        <f t="shared" si="34"/>
        <v>0</v>
      </c>
      <c r="I244" s="52">
        <f t="shared" si="30"/>
        <v>0</v>
      </c>
      <c r="J244" s="52">
        <f>SUM($H$18:$H244)</f>
        <v>4944199.707302839</v>
      </c>
    </row>
    <row r="245" spans="1:10" ht="15">
      <c r="A245" s="35">
        <f t="shared" si="31"/>
        <v>228</v>
      </c>
      <c r="B245" s="51">
        <f t="shared" si="27"/>
        <v>50952</v>
      </c>
      <c r="C245" s="52">
        <f t="shared" si="32"/>
        <v>0</v>
      </c>
      <c r="D245" s="52">
        <f t="shared" si="35"/>
        <v>63023.331707237965</v>
      </c>
      <c r="E245" s="53">
        <f t="shared" si="28"/>
        <v>0</v>
      </c>
      <c r="F245" s="52">
        <f t="shared" si="29"/>
        <v>0</v>
      </c>
      <c r="G245" s="52">
        <f t="shared" si="33"/>
        <v>0</v>
      </c>
      <c r="H245" s="52">
        <f t="shared" si="34"/>
        <v>0</v>
      </c>
      <c r="I245" s="52">
        <f t="shared" si="30"/>
        <v>0</v>
      </c>
      <c r="J245" s="52">
        <f>SUM($H$18:$H245)</f>
        <v>4944199.707302839</v>
      </c>
    </row>
    <row r="246" spans="1:10" ht="15">
      <c r="A246" s="35">
        <f t="shared" si="31"/>
        <v>229</v>
      </c>
      <c r="B246" s="51">
        <f t="shared" si="27"/>
        <v>50983</v>
      </c>
      <c r="C246" s="52">
        <f t="shared" si="32"/>
        <v>0</v>
      </c>
      <c r="D246" s="52">
        <f t="shared" si="35"/>
        <v>63023.331707237965</v>
      </c>
      <c r="E246" s="53">
        <f t="shared" si="28"/>
        <v>0</v>
      </c>
      <c r="F246" s="52">
        <f t="shared" si="29"/>
        <v>0</v>
      </c>
      <c r="G246" s="52">
        <f t="shared" si="33"/>
        <v>0</v>
      </c>
      <c r="H246" s="52">
        <f t="shared" si="34"/>
        <v>0</v>
      </c>
      <c r="I246" s="52">
        <f t="shared" si="30"/>
        <v>0</v>
      </c>
      <c r="J246" s="52">
        <f>SUM($H$18:$H246)</f>
        <v>4944199.707302839</v>
      </c>
    </row>
    <row r="247" spans="1:10" ht="15">
      <c r="A247" s="35">
        <f t="shared" si="31"/>
        <v>230</v>
      </c>
      <c r="B247" s="51">
        <f t="shared" si="27"/>
        <v>51014</v>
      </c>
      <c r="C247" s="52">
        <f t="shared" si="32"/>
        <v>0</v>
      </c>
      <c r="D247" s="52">
        <f t="shared" si="35"/>
        <v>63023.331707237965</v>
      </c>
      <c r="E247" s="53">
        <f t="shared" si="28"/>
        <v>0</v>
      </c>
      <c r="F247" s="52">
        <f t="shared" si="29"/>
        <v>0</v>
      </c>
      <c r="G247" s="52">
        <f t="shared" si="33"/>
        <v>0</v>
      </c>
      <c r="H247" s="52">
        <f t="shared" si="34"/>
        <v>0</v>
      </c>
      <c r="I247" s="52">
        <f t="shared" si="30"/>
        <v>0</v>
      </c>
      <c r="J247" s="52">
        <f>SUM($H$18:$H247)</f>
        <v>4944199.707302839</v>
      </c>
    </row>
    <row r="248" spans="1:10" ht="15">
      <c r="A248" s="35">
        <f t="shared" si="31"/>
        <v>231</v>
      </c>
      <c r="B248" s="51">
        <f t="shared" si="27"/>
        <v>51044</v>
      </c>
      <c r="C248" s="52">
        <f t="shared" si="32"/>
        <v>0</v>
      </c>
      <c r="D248" s="52">
        <f t="shared" si="35"/>
        <v>63023.331707237965</v>
      </c>
      <c r="E248" s="53">
        <f t="shared" si="28"/>
        <v>0</v>
      </c>
      <c r="F248" s="52">
        <f t="shared" si="29"/>
        <v>0</v>
      </c>
      <c r="G248" s="52">
        <f t="shared" si="33"/>
        <v>0</v>
      </c>
      <c r="H248" s="52">
        <f t="shared" si="34"/>
        <v>0</v>
      </c>
      <c r="I248" s="52">
        <f t="shared" si="30"/>
        <v>0</v>
      </c>
      <c r="J248" s="52">
        <f>SUM($H$18:$H248)</f>
        <v>4944199.707302839</v>
      </c>
    </row>
    <row r="249" spans="1:10" ht="15">
      <c r="A249" s="35">
        <f t="shared" si="31"/>
        <v>232</v>
      </c>
      <c r="B249" s="51">
        <f t="shared" si="27"/>
        <v>51075</v>
      </c>
      <c r="C249" s="52">
        <f t="shared" si="32"/>
        <v>0</v>
      </c>
      <c r="D249" s="52">
        <f t="shared" si="35"/>
        <v>63023.331707237965</v>
      </c>
      <c r="E249" s="53">
        <f t="shared" si="28"/>
        <v>0</v>
      </c>
      <c r="F249" s="52">
        <f t="shared" si="29"/>
        <v>0</v>
      </c>
      <c r="G249" s="52">
        <f t="shared" si="33"/>
        <v>0</v>
      </c>
      <c r="H249" s="52">
        <f t="shared" si="34"/>
        <v>0</v>
      </c>
      <c r="I249" s="52">
        <f t="shared" si="30"/>
        <v>0</v>
      </c>
      <c r="J249" s="52">
        <f>SUM($H$18:$H249)</f>
        <v>4944199.707302839</v>
      </c>
    </row>
    <row r="250" spans="1:10" ht="15">
      <c r="A250" s="35">
        <f t="shared" si="31"/>
        <v>233</v>
      </c>
      <c r="B250" s="51">
        <f t="shared" si="27"/>
        <v>51105</v>
      </c>
      <c r="C250" s="52">
        <f t="shared" si="32"/>
        <v>0</v>
      </c>
      <c r="D250" s="52">
        <f t="shared" si="35"/>
        <v>63023.331707237965</v>
      </c>
      <c r="E250" s="53">
        <f t="shared" si="28"/>
        <v>0</v>
      </c>
      <c r="F250" s="52">
        <f t="shared" si="29"/>
        <v>0</v>
      </c>
      <c r="G250" s="52">
        <f t="shared" si="33"/>
        <v>0</v>
      </c>
      <c r="H250" s="52">
        <f t="shared" si="34"/>
        <v>0</v>
      </c>
      <c r="I250" s="52">
        <f t="shared" si="30"/>
        <v>0</v>
      </c>
      <c r="J250" s="52">
        <f>SUM($H$18:$H250)</f>
        <v>4944199.707302839</v>
      </c>
    </row>
    <row r="251" spans="1:10" ht="15">
      <c r="A251" s="35">
        <f t="shared" si="31"/>
        <v>234</v>
      </c>
      <c r="B251" s="51">
        <f t="shared" si="27"/>
        <v>51136</v>
      </c>
      <c r="C251" s="52">
        <f t="shared" si="32"/>
        <v>0</v>
      </c>
      <c r="D251" s="52">
        <f t="shared" si="35"/>
        <v>63023.331707237965</v>
      </c>
      <c r="E251" s="53">
        <f t="shared" si="28"/>
        <v>0</v>
      </c>
      <c r="F251" s="52">
        <f t="shared" si="29"/>
        <v>0</v>
      </c>
      <c r="G251" s="52">
        <f t="shared" si="33"/>
        <v>0</v>
      </c>
      <c r="H251" s="52">
        <f t="shared" si="34"/>
        <v>0</v>
      </c>
      <c r="I251" s="52">
        <f t="shared" si="30"/>
        <v>0</v>
      </c>
      <c r="J251" s="52">
        <f>SUM($H$18:$H251)</f>
        <v>4944199.707302839</v>
      </c>
    </row>
    <row r="252" spans="1:10" ht="15">
      <c r="A252" s="35">
        <f t="shared" si="31"/>
        <v>235</v>
      </c>
      <c r="B252" s="51">
        <f t="shared" si="27"/>
        <v>51167</v>
      </c>
      <c r="C252" s="52">
        <f t="shared" si="32"/>
        <v>0</v>
      </c>
      <c r="D252" s="52">
        <f t="shared" si="35"/>
        <v>63023.331707237965</v>
      </c>
      <c r="E252" s="53">
        <f t="shared" si="28"/>
        <v>0</v>
      </c>
      <c r="F252" s="52">
        <f t="shared" si="29"/>
        <v>0</v>
      </c>
      <c r="G252" s="52">
        <f t="shared" si="33"/>
        <v>0</v>
      </c>
      <c r="H252" s="52">
        <f t="shared" si="34"/>
        <v>0</v>
      </c>
      <c r="I252" s="52">
        <f t="shared" si="30"/>
        <v>0</v>
      </c>
      <c r="J252" s="52">
        <f>SUM($H$18:$H252)</f>
        <v>4944199.707302839</v>
      </c>
    </row>
    <row r="253" spans="1:10" ht="15">
      <c r="A253" s="35">
        <f t="shared" si="31"/>
        <v>236</v>
      </c>
      <c r="B253" s="51">
        <f t="shared" si="27"/>
        <v>51196</v>
      </c>
      <c r="C253" s="52">
        <f t="shared" si="32"/>
        <v>0</v>
      </c>
      <c r="D253" s="52">
        <f t="shared" si="35"/>
        <v>63023.331707237965</v>
      </c>
      <c r="E253" s="53">
        <f t="shared" si="28"/>
        <v>0</v>
      </c>
      <c r="F253" s="52">
        <f t="shared" si="29"/>
        <v>0</v>
      </c>
      <c r="G253" s="52">
        <f t="shared" si="33"/>
        <v>0</v>
      </c>
      <c r="H253" s="52">
        <f t="shared" si="34"/>
        <v>0</v>
      </c>
      <c r="I253" s="52">
        <f t="shared" si="30"/>
        <v>0</v>
      </c>
      <c r="J253" s="52">
        <f>SUM($H$18:$H253)</f>
        <v>4944199.707302839</v>
      </c>
    </row>
    <row r="254" spans="1:10" ht="15">
      <c r="A254" s="35">
        <f t="shared" si="31"/>
        <v>237</v>
      </c>
      <c r="B254" s="51">
        <f t="shared" si="27"/>
        <v>51227</v>
      </c>
      <c r="C254" s="52">
        <f t="shared" si="32"/>
        <v>0</v>
      </c>
      <c r="D254" s="52">
        <f t="shared" si="35"/>
        <v>63023.331707237965</v>
      </c>
      <c r="E254" s="53">
        <f t="shared" si="28"/>
        <v>0</v>
      </c>
      <c r="F254" s="52">
        <f t="shared" si="29"/>
        <v>0</v>
      </c>
      <c r="G254" s="52">
        <f t="shared" si="33"/>
        <v>0</v>
      </c>
      <c r="H254" s="52">
        <f t="shared" si="34"/>
        <v>0</v>
      </c>
      <c r="I254" s="52">
        <f t="shared" si="30"/>
        <v>0</v>
      </c>
      <c r="J254" s="52">
        <f>SUM($H$18:$H254)</f>
        <v>4944199.707302839</v>
      </c>
    </row>
    <row r="255" spans="1:10" ht="15">
      <c r="A255" s="35">
        <f t="shared" si="31"/>
        <v>238</v>
      </c>
      <c r="B255" s="51">
        <f t="shared" si="27"/>
        <v>51257</v>
      </c>
      <c r="C255" s="52">
        <f t="shared" si="32"/>
        <v>0</v>
      </c>
      <c r="D255" s="52">
        <f t="shared" si="35"/>
        <v>63023.331707237965</v>
      </c>
      <c r="E255" s="53">
        <f t="shared" si="28"/>
        <v>0</v>
      </c>
      <c r="F255" s="52">
        <f t="shared" si="29"/>
        <v>0</v>
      </c>
      <c r="G255" s="52">
        <f t="shared" si="33"/>
        <v>0</v>
      </c>
      <c r="H255" s="52">
        <f t="shared" si="34"/>
        <v>0</v>
      </c>
      <c r="I255" s="52">
        <f t="shared" si="30"/>
        <v>0</v>
      </c>
      <c r="J255" s="52">
        <f>SUM($H$18:$H255)</f>
        <v>4944199.707302839</v>
      </c>
    </row>
    <row r="256" spans="1:10" ht="15">
      <c r="A256" s="35">
        <f t="shared" si="31"/>
        <v>239</v>
      </c>
      <c r="B256" s="51">
        <f t="shared" si="27"/>
        <v>51288</v>
      </c>
      <c r="C256" s="52">
        <f t="shared" si="32"/>
        <v>0</v>
      </c>
      <c r="D256" s="52">
        <f t="shared" si="35"/>
        <v>63023.331707237965</v>
      </c>
      <c r="E256" s="53">
        <f t="shared" si="28"/>
        <v>0</v>
      </c>
      <c r="F256" s="52">
        <f t="shared" si="29"/>
        <v>0</v>
      </c>
      <c r="G256" s="52">
        <f t="shared" si="33"/>
        <v>0</v>
      </c>
      <c r="H256" s="52">
        <f t="shared" si="34"/>
        <v>0</v>
      </c>
      <c r="I256" s="52">
        <f t="shared" si="30"/>
        <v>0</v>
      </c>
      <c r="J256" s="52">
        <f>SUM($H$18:$H256)</f>
        <v>4944199.707302839</v>
      </c>
    </row>
    <row r="257" spans="1:10" ht="15">
      <c r="A257" s="35">
        <f t="shared" si="31"/>
        <v>240</v>
      </c>
      <c r="B257" s="51">
        <f t="shared" si="27"/>
        <v>51318</v>
      </c>
      <c r="C257" s="52">
        <f t="shared" si="32"/>
        <v>0</v>
      </c>
      <c r="D257" s="52">
        <f t="shared" si="35"/>
        <v>63023.331707237965</v>
      </c>
      <c r="E257" s="53">
        <f t="shared" si="28"/>
        <v>0</v>
      </c>
      <c r="F257" s="52">
        <f t="shared" si="29"/>
        <v>0</v>
      </c>
      <c r="G257" s="52">
        <f t="shared" si="33"/>
        <v>0</v>
      </c>
      <c r="H257" s="52">
        <f t="shared" si="34"/>
        <v>0</v>
      </c>
      <c r="I257" s="52">
        <f t="shared" si="30"/>
        <v>0</v>
      </c>
      <c r="J257" s="52">
        <f>SUM($H$18:$H257)</f>
        <v>4944199.707302839</v>
      </c>
    </row>
    <row r="258" spans="1:10" ht="15">
      <c r="A258" s="35">
        <f t="shared" si="31"/>
        <v>241</v>
      </c>
      <c r="B258" s="51">
        <f t="shared" si="27"/>
        <v>51349</v>
      </c>
      <c r="C258" s="52">
        <f t="shared" si="32"/>
        <v>0</v>
      </c>
      <c r="D258" s="52">
        <f t="shared" si="35"/>
        <v>63023.331707237965</v>
      </c>
      <c r="E258" s="53">
        <f t="shared" si="28"/>
        <v>0</v>
      </c>
      <c r="F258" s="52">
        <f t="shared" si="29"/>
        <v>0</v>
      </c>
      <c r="G258" s="52">
        <f t="shared" si="33"/>
        <v>0</v>
      </c>
      <c r="H258" s="52">
        <f t="shared" si="34"/>
        <v>0</v>
      </c>
      <c r="I258" s="52">
        <f t="shared" si="30"/>
        <v>0</v>
      </c>
      <c r="J258" s="52">
        <f>SUM($H$18:$H258)</f>
        <v>4944199.707302839</v>
      </c>
    </row>
    <row r="259" spans="1:10" ht="15">
      <c r="A259" s="35">
        <f t="shared" si="31"/>
        <v>242</v>
      </c>
      <c r="B259" s="51">
        <f t="shared" si="27"/>
        <v>51380</v>
      </c>
      <c r="C259" s="52">
        <f t="shared" si="32"/>
        <v>0</v>
      </c>
      <c r="D259" s="52">
        <f t="shared" si="35"/>
        <v>63023.331707237965</v>
      </c>
      <c r="E259" s="53">
        <f t="shared" si="28"/>
        <v>0</v>
      </c>
      <c r="F259" s="52">
        <f t="shared" si="29"/>
        <v>0</v>
      </c>
      <c r="G259" s="52">
        <f t="shared" si="33"/>
        <v>0</v>
      </c>
      <c r="H259" s="52">
        <f t="shared" si="34"/>
        <v>0</v>
      </c>
      <c r="I259" s="52">
        <f t="shared" si="30"/>
        <v>0</v>
      </c>
      <c r="J259" s="52">
        <f>SUM($H$18:$H259)</f>
        <v>4944199.707302839</v>
      </c>
    </row>
    <row r="260" spans="1:10" ht="15">
      <c r="A260" s="35">
        <f t="shared" si="31"/>
        <v>243</v>
      </c>
      <c r="B260" s="51">
        <f t="shared" si="27"/>
        <v>51410</v>
      </c>
      <c r="C260" s="52">
        <f t="shared" si="32"/>
        <v>0</v>
      </c>
      <c r="D260" s="52">
        <f t="shared" si="35"/>
        <v>63023.331707237965</v>
      </c>
      <c r="E260" s="53">
        <f t="shared" si="28"/>
        <v>0</v>
      </c>
      <c r="F260" s="52">
        <f t="shared" si="29"/>
        <v>0</v>
      </c>
      <c r="G260" s="52">
        <f t="shared" si="33"/>
        <v>0</v>
      </c>
      <c r="H260" s="52">
        <f t="shared" si="34"/>
        <v>0</v>
      </c>
      <c r="I260" s="52">
        <f t="shared" si="30"/>
        <v>0</v>
      </c>
      <c r="J260" s="52">
        <f>SUM($H$18:$H260)</f>
        <v>4944199.707302839</v>
      </c>
    </row>
    <row r="261" spans="1:10" ht="15">
      <c r="A261" s="35">
        <f t="shared" si="31"/>
        <v>244</v>
      </c>
      <c r="B261" s="51">
        <f t="shared" si="27"/>
        <v>51441</v>
      </c>
      <c r="C261" s="52">
        <f t="shared" si="32"/>
        <v>0</v>
      </c>
      <c r="D261" s="52">
        <f t="shared" si="35"/>
        <v>63023.331707237965</v>
      </c>
      <c r="E261" s="53">
        <f t="shared" si="28"/>
        <v>0</v>
      </c>
      <c r="F261" s="52">
        <f t="shared" si="29"/>
        <v>0</v>
      </c>
      <c r="G261" s="52">
        <f t="shared" si="33"/>
        <v>0</v>
      </c>
      <c r="H261" s="52">
        <f t="shared" si="34"/>
        <v>0</v>
      </c>
      <c r="I261" s="52">
        <f t="shared" si="30"/>
        <v>0</v>
      </c>
      <c r="J261" s="52">
        <f>SUM($H$18:$H261)</f>
        <v>4944199.707302839</v>
      </c>
    </row>
    <row r="262" spans="1:10" ht="15">
      <c r="A262" s="35">
        <f t="shared" si="31"/>
        <v>245</v>
      </c>
      <c r="B262" s="51">
        <f t="shared" si="27"/>
        <v>51471</v>
      </c>
      <c r="C262" s="52">
        <f t="shared" si="32"/>
        <v>0</v>
      </c>
      <c r="D262" s="52">
        <f t="shared" si="35"/>
        <v>63023.331707237965</v>
      </c>
      <c r="E262" s="53">
        <f t="shared" si="28"/>
        <v>0</v>
      </c>
      <c r="F262" s="52">
        <f t="shared" si="29"/>
        <v>0</v>
      </c>
      <c r="G262" s="52">
        <f t="shared" si="33"/>
        <v>0</v>
      </c>
      <c r="H262" s="52">
        <f t="shared" si="34"/>
        <v>0</v>
      </c>
      <c r="I262" s="52">
        <f t="shared" si="30"/>
        <v>0</v>
      </c>
      <c r="J262" s="52">
        <f>SUM($H$18:$H262)</f>
        <v>4944199.707302839</v>
      </c>
    </row>
    <row r="263" spans="1:10" ht="15">
      <c r="A263" s="35">
        <f t="shared" si="31"/>
        <v>246</v>
      </c>
      <c r="B263" s="51">
        <f t="shared" si="27"/>
        <v>51502</v>
      </c>
      <c r="C263" s="52">
        <f t="shared" si="32"/>
        <v>0</v>
      </c>
      <c r="D263" s="52">
        <f t="shared" si="35"/>
        <v>63023.331707237965</v>
      </c>
      <c r="E263" s="53">
        <f t="shared" si="28"/>
        <v>0</v>
      </c>
      <c r="F263" s="52">
        <f t="shared" si="29"/>
        <v>0</v>
      </c>
      <c r="G263" s="52">
        <f t="shared" si="33"/>
        <v>0</v>
      </c>
      <c r="H263" s="52">
        <f t="shared" si="34"/>
        <v>0</v>
      </c>
      <c r="I263" s="52">
        <f t="shared" si="30"/>
        <v>0</v>
      </c>
      <c r="J263" s="52">
        <f>SUM($H$18:$H263)</f>
        <v>4944199.707302839</v>
      </c>
    </row>
    <row r="264" spans="1:10" ht="15">
      <c r="A264" s="35">
        <f t="shared" si="31"/>
        <v>247</v>
      </c>
      <c r="B264" s="51">
        <f t="shared" si="27"/>
        <v>51533</v>
      </c>
      <c r="C264" s="52">
        <f t="shared" si="32"/>
        <v>0</v>
      </c>
      <c r="D264" s="52">
        <f t="shared" si="35"/>
        <v>63023.331707237965</v>
      </c>
      <c r="E264" s="53">
        <f t="shared" si="28"/>
        <v>0</v>
      </c>
      <c r="F264" s="52">
        <f t="shared" si="29"/>
        <v>0</v>
      </c>
      <c r="G264" s="52">
        <f t="shared" si="33"/>
        <v>0</v>
      </c>
      <c r="H264" s="52">
        <f t="shared" si="34"/>
        <v>0</v>
      </c>
      <c r="I264" s="52">
        <f t="shared" si="30"/>
        <v>0</v>
      </c>
      <c r="J264" s="52">
        <f>SUM($H$18:$H264)</f>
        <v>4944199.707302839</v>
      </c>
    </row>
    <row r="265" spans="1:10" ht="15">
      <c r="A265" s="35">
        <f t="shared" si="31"/>
        <v>248</v>
      </c>
      <c r="B265" s="51">
        <f t="shared" si="27"/>
        <v>51561</v>
      </c>
      <c r="C265" s="52">
        <f t="shared" si="32"/>
        <v>0</v>
      </c>
      <c r="D265" s="52">
        <f t="shared" si="35"/>
        <v>63023.331707237965</v>
      </c>
      <c r="E265" s="53">
        <f t="shared" si="28"/>
        <v>0</v>
      </c>
      <c r="F265" s="52">
        <f t="shared" si="29"/>
        <v>0</v>
      </c>
      <c r="G265" s="52">
        <f t="shared" si="33"/>
        <v>0</v>
      </c>
      <c r="H265" s="52">
        <f t="shared" si="34"/>
        <v>0</v>
      </c>
      <c r="I265" s="52">
        <f t="shared" si="30"/>
        <v>0</v>
      </c>
      <c r="J265" s="52">
        <f>SUM($H$18:$H265)</f>
        <v>4944199.707302839</v>
      </c>
    </row>
    <row r="266" spans="1:10" ht="15">
      <c r="A266" s="35">
        <f t="shared" si="31"/>
        <v>249</v>
      </c>
      <c r="B266" s="51">
        <f t="shared" si="27"/>
        <v>51592</v>
      </c>
      <c r="C266" s="52">
        <f t="shared" si="32"/>
        <v>0</v>
      </c>
      <c r="D266" s="52">
        <f t="shared" si="35"/>
        <v>63023.331707237965</v>
      </c>
      <c r="E266" s="53">
        <f t="shared" si="28"/>
        <v>0</v>
      </c>
      <c r="F266" s="52">
        <f t="shared" si="29"/>
        <v>0</v>
      </c>
      <c r="G266" s="52">
        <f t="shared" si="33"/>
        <v>0</v>
      </c>
      <c r="H266" s="52">
        <f t="shared" si="34"/>
        <v>0</v>
      </c>
      <c r="I266" s="52">
        <f t="shared" si="30"/>
        <v>0</v>
      </c>
      <c r="J266" s="52">
        <f>SUM($H$18:$H266)</f>
        <v>4944199.707302839</v>
      </c>
    </row>
    <row r="267" spans="1:10" ht="15">
      <c r="A267" s="35">
        <f t="shared" si="31"/>
        <v>250</v>
      </c>
      <c r="B267" s="51">
        <f t="shared" si="27"/>
        <v>51622</v>
      </c>
      <c r="C267" s="52">
        <f t="shared" si="32"/>
        <v>0</v>
      </c>
      <c r="D267" s="52">
        <f t="shared" si="35"/>
        <v>63023.331707237965</v>
      </c>
      <c r="E267" s="53">
        <f t="shared" si="28"/>
        <v>0</v>
      </c>
      <c r="F267" s="52">
        <f t="shared" si="29"/>
        <v>0</v>
      </c>
      <c r="G267" s="52">
        <f t="shared" si="33"/>
        <v>0</v>
      </c>
      <c r="H267" s="52">
        <f t="shared" si="34"/>
        <v>0</v>
      </c>
      <c r="I267" s="52">
        <f t="shared" si="30"/>
        <v>0</v>
      </c>
      <c r="J267" s="52">
        <f>SUM($H$18:$H267)</f>
        <v>4944199.707302839</v>
      </c>
    </row>
    <row r="268" spans="1:10" ht="15">
      <c r="A268" s="35">
        <f t="shared" si="31"/>
        <v>251</v>
      </c>
      <c r="B268" s="51">
        <f t="shared" si="27"/>
        <v>51653</v>
      </c>
      <c r="C268" s="52">
        <f t="shared" si="32"/>
        <v>0</v>
      </c>
      <c r="D268" s="52">
        <f t="shared" si="35"/>
        <v>63023.331707237965</v>
      </c>
      <c r="E268" s="53">
        <f t="shared" si="28"/>
        <v>0</v>
      </c>
      <c r="F268" s="52">
        <f t="shared" si="29"/>
        <v>0</v>
      </c>
      <c r="G268" s="52">
        <f t="shared" si="33"/>
        <v>0</v>
      </c>
      <c r="H268" s="52">
        <f t="shared" si="34"/>
        <v>0</v>
      </c>
      <c r="I268" s="52">
        <f t="shared" si="30"/>
        <v>0</v>
      </c>
      <c r="J268" s="52">
        <f>SUM($H$18:$H268)</f>
        <v>4944199.707302839</v>
      </c>
    </row>
    <row r="269" spans="1:10" ht="15">
      <c r="A269" s="35">
        <f t="shared" si="31"/>
        <v>252</v>
      </c>
      <c r="B269" s="51">
        <f t="shared" si="27"/>
        <v>51683</v>
      </c>
      <c r="C269" s="52">
        <f t="shared" si="32"/>
        <v>0</v>
      </c>
      <c r="D269" s="52">
        <f t="shared" si="35"/>
        <v>63023.331707237965</v>
      </c>
      <c r="E269" s="53">
        <f t="shared" si="28"/>
        <v>0</v>
      </c>
      <c r="F269" s="52">
        <f t="shared" si="29"/>
        <v>0</v>
      </c>
      <c r="G269" s="52">
        <f t="shared" si="33"/>
        <v>0</v>
      </c>
      <c r="H269" s="52">
        <f t="shared" si="34"/>
        <v>0</v>
      </c>
      <c r="I269" s="52">
        <f t="shared" si="30"/>
        <v>0</v>
      </c>
      <c r="J269" s="52">
        <f>SUM($H$18:$H269)</f>
        <v>4944199.707302839</v>
      </c>
    </row>
    <row r="270" spans="1:10" ht="15">
      <c r="A270" s="35">
        <f t="shared" si="31"/>
        <v>253</v>
      </c>
      <c r="B270" s="51">
        <f t="shared" si="27"/>
        <v>51714</v>
      </c>
      <c r="C270" s="52">
        <f t="shared" si="32"/>
        <v>0</v>
      </c>
      <c r="D270" s="52">
        <f t="shared" si="35"/>
        <v>63023.331707237965</v>
      </c>
      <c r="E270" s="53">
        <f t="shared" si="28"/>
        <v>0</v>
      </c>
      <c r="F270" s="52">
        <f t="shared" si="29"/>
        <v>0</v>
      </c>
      <c r="G270" s="52">
        <f t="shared" si="33"/>
        <v>0</v>
      </c>
      <c r="H270" s="52">
        <f t="shared" si="34"/>
        <v>0</v>
      </c>
      <c r="I270" s="52">
        <f t="shared" si="30"/>
        <v>0</v>
      </c>
      <c r="J270" s="52">
        <f>SUM($H$18:$H270)</f>
        <v>4944199.707302839</v>
      </c>
    </row>
    <row r="271" spans="1:10" ht="15">
      <c r="A271" s="35">
        <f t="shared" si="31"/>
        <v>254</v>
      </c>
      <c r="B271" s="51">
        <f t="shared" si="27"/>
        <v>51745</v>
      </c>
      <c r="C271" s="52">
        <f t="shared" si="32"/>
        <v>0</v>
      </c>
      <c r="D271" s="52">
        <f t="shared" si="35"/>
        <v>63023.331707237965</v>
      </c>
      <c r="E271" s="53">
        <f t="shared" si="28"/>
        <v>0</v>
      </c>
      <c r="F271" s="52">
        <f t="shared" si="29"/>
        <v>0</v>
      </c>
      <c r="G271" s="52">
        <f t="shared" si="33"/>
        <v>0</v>
      </c>
      <c r="H271" s="52">
        <f t="shared" si="34"/>
        <v>0</v>
      </c>
      <c r="I271" s="52">
        <f t="shared" si="30"/>
        <v>0</v>
      </c>
      <c r="J271" s="52">
        <f>SUM($H$18:$H271)</f>
        <v>4944199.707302839</v>
      </c>
    </row>
    <row r="272" spans="1:10" ht="15">
      <c r="A272" s="35">
        <f t="shared" si="31"/>
        <v>255</v>
      </c>
      <c r="B272" s="51">
        <f t="shared" si="27"/>
        <v>51775</v>
      </c>
      <c r="C272" s="52">
        <f t="shared" si="32"/>
        <v>0</v>
      </c>
      <c r="D272" s="52">
        <f t="shared" si="35"/>
        <v>63023.331707237965</v>
      </c>
      <c r="E272" s="53">
        <f t="shared" si="28"/>
        <v>0</v>
      </c>
      <c r="F272" s="52">
        <f t="shared" si="29"/>
        <v>0</v>
      </c>
      <c r="G272" s="52">
        <f t="shared" si="33"/>
        <v>0</v>
      </c>
      <c r="H272" s="52">
        <f t="shared" si="34"/>
        <v>0</v>
      </c>
      <c r="I272" s="52">
        <f t="shared" si="30"/>
        <v>0</v>
      </c>
      <c r="J272" s="52">
        <f>SUM($H$18:$H272)</f>
        <v>4944199.707302839</v>
      </c>
    </row>
    <row r="273" spans="1:10" ht="15">
      <c r="A273" s="35">
        <f t="shared" si="31"/>
        <v>256</v>
      </c>
      <c r="B273" s="51">
        <f t="shared" si="27"/>
        <v>51806</v>
      </c>
      <c r="C273" s="52">
        <f t="shared" si="32"/>
        <v>0</v>
      </c>
      <c r="D273" s="52">
        <f t="shared" si="35"/>
        <v>63023.331707237965</v>
      </c>
      <c r="E273" s="53">
        <f t="shared" si="28"/>
        <v>0</v>
      </c>
      <c r="F273" s="52">
        <f t="shared" si="29"/>
        <v>0</v>
      </c>
      <c r="G273" s="52">
        <f t="shared" si="33"/>
        <v>0</v>
      </c>
      <c r="H273" s="52">
        <f t="shared" si="34"/>
        <v>0</v>
      </c>
      <c r="I273" s="52">
        <f t="shared" si="30"/>
        <v>0</v>
      </c>
      <c r="J273" s="52">
        <f>SUM($H$18:$H273)</f>
        <v>4944199.707302839</v>
      </c>
    </row>
    <row r="274" spans="1:10" ht="15">
      <c r="A274" s="35">
        <f t="shared" si="31"/>
        <v>257</v>
      </c>
      <c r="B274" s="51">
        <f aca="true" t="shared" si="36" ref="B274:B337">IF(Pay_Num&lt;&gt;"",DATE(YEAR(Loan_Start),MONTH(Loan_Start)+(Pay_Num)*12/Num_Pmt_Per_Year,DAY(Loan_Start)),"")</f>
        <v>51836</v>
      </c>
      <c r="C274" s="52">
        <f t="shared" si="32"/>
        <v>0</v>
      </c>
      <c r="D274" s="52">
        <f t="shared" si="35"/>
        <v>63023.331707237965</v>
      </c>
      <c r="E274" s="53">
        <f aca="true" t="shared" si="37" ref="E274:E337">IF(AND(Pay_Num&lt;&gt;"",Sched_Pay+Scheduled_Extra_Payments&lt;Beg_Bal),Scheduled_Extra_Payments,IF(AND(Pay_Num&lt;&gt;"",Beg_Bal-Sched_Pay&gt;0),Beg_Bal-Sched_Pay,IF(Pay_Num&lt;&gt;"",0,"")))</f>
        <v>0</v>
      </c>
      <c r="F274" s="52">
        <f aca="true" t="shared" si="38" ref="F274:F337">IF(AND(Pay_Num&lt;&gt;"",Sched_Pay+Extra_Pay&lt;Beg_Bal),Sched_Pay+Extra_Pay,IF(Pay_Num&lt;&gt;"",Beg_Bal,""))</f>
        <v>0</v>
      </c>
      <c r="G274" s="52">
        <f t="shared" si="33"/>
        <v>0</v>
      </c>
      <c r="H274" s="52">
        <f t="shared" si="34"/>
        <v>0</v>
      </c>
      <c r="I274" s="52">
        <f aca="true" t="shared" si="39" ref="I274:I337">IF(AND(Pay_Num&lt;&gt;"",Sched_Pay+Extra_Pay&lt;Beg_Bal),Beg_Bal-Princ,IF(Pay_Num&lt;&gt;"",0,""))</f>
        <v>0</v>
      </c>
      <c r="J274" s="52">
        <f>SUM($H$18:$H274)</f>
        <v>4944199.707302839</v>
      </c>
    </row>
    <row r="275" spans="1:10" ht="15">
      <c r="A275" s="35">
        <f aca="true" t="shared" si="40" ref="A275:A338">IF(Values_Entered,A274+1,"")</f>
        <v>258</v>
      </c>
      <c r="B275" s="51">
        <f t="shared" si="36"/>
        <v>51867</v>
      </c>
      <c r="C275" s="52">
        <f aca="true" t="shared" si="41" ref="C275:C338">IF(Pay_Num&lt;&gt;"",I274,"")</f>
        <v>0</v>
      </c>
      <c r="D275" s="52">
        <f t="shared" si="35"/>
        <v>63023.331707237965</v>
      </c>
      <c r="E275" s="53">
        <f t="shared" si="37"/>
        <v>0</v>
      </c>
      <c r="F275" s="52">
        <f t="shared" si="38"/>
        <v>0</v>
      </c>
      <c r="G275" s="52">
        <f aca="true" t="shared" si="42" ref="G275:G338">IF(Pay_Num&lt;&gt;"",Total_Pay-Int,"")</f>
        <v>0</v>
      </c>
      <c r="H275" s="52">
        <f aca="true" t="shared" si="43" ref="H275:H338">IF(Pay_Num&lt;&gt;"",Beg_Bal*Interest_Rate/Num_Pmt_Per_Year,"")</f>
        <v>0</v>
      </c>
      <c r="I275" s="52">
        <f t="shared" si="39"/>
        <v>0</v>
      </c>
      <c r="J275" s="52">
        <f>SUM($H$18:$H275)</f>
        <v>4944199.707302839</v>
      </c>
    </row>
    <row r="276" spans="1:10" ht="15">
      <c r="A276" s="35">
        <f t="shared" si="40"/>
        <v>259</v>
      </c>
      <c r="B276" s="51">
        <f t="shared" si="36"/>
        <v>51898</v>
      </c>
      <c r="C276" s="52">
        <f t="shared" si="41"/>
        <v>0</v>
      </c>
      <c r="D276" s="52">
        <f aca="true" t="shared" si="44" ref="D276:D339">IF(Pay_Num&lt;&gt;"",Scheduled_Monthly_Payment,"")</f>
        <v>63023.331707237965</v>
      </c>
      <c r="E276" s="53">
        <f t="shared" si="37"/>
        <v>0</v>
      </c>
      <c r="F276" s="52">
        <f t="shared" si="38"/>
        <v>0</v>
      </c>
      <c r="G276" s="52">
        <f t="shared" si="42"/>
        <v>0</v>
      </c>
      <c r="H276" s="52">
        <f t="shared" si="43"/>
        <v>0</v>
      </c>
      <c r="I276" s="52">
        <f t="shared" si="39"/>
        <v>0</v>
      </c>
      <c r="J276" s="52">
        <f>SUM($H$18:$H276)</f>
        <v>4944199.707302839</v>
      </c>
    </row>
    <row r="277" spans="1:10" ht="15">
      <c r="A277" s="35">
        <f t="shared" si="40"/>
        <v>260</v>
      </c>
      <c r="B277" s="51">
        <f t="shared" si="36"/>
        <v>51926</v>
      </c>
      <c r="C277" s="52">
        <f t="shared" si="41"/>
        <v>0</v>
      </c>
      <c r="D277" s="52">
        <f t="shared" si="44"/>
        <v>63023.331707237965</v>
      </c>
      <c r="E277" s="53">
        <f t="shared" si="37"/>
        <v>0</v>
      </c>
      <c r="F277" s="52">
        <f t="shared" si="38"/>
        <v>0</v>
      </c>
      <c r="G277" s="52">
        <f t="shared" si="42"/>
        <v>0</v>
      </c>
      <c r="H277" s="52">
        <f t="shared" si="43"/>
        <v>0</v>
      </c>
      <c r="I277" s="52">
        <f t="shared" si="39"/>
        <v>0</v>
      </c>
      <c r="J277" s="52">
        <f>SUM($H$18:$H277)</f>
        <v>4944199.707302839</v>
      </c>
    </row>
    <row r="278" spans="1:10" ht="15">
      <c r="A278" s="35">
        <f t="shared" si="40"/>
        <v>261</v>
      </c>
      <c r="B278" s="51">
        <f t="shared" si="36"/>
        <v>51957</v>
      </c>
      <c r="C278" s="52">
        <f t="shared" si="41"/>
        <v>0</v>
      </c>
      <c r="D278" s="52">
        <f t="shared" si="44"/>
        <v>63023.331707237965</v>
      </c>
      <c r="E278" s="53">
        <f t="shared" si="37"/>
        <v>0</v>
      </c>
      <c r="F278" s="52">
        <f t="shared" si="38"/>
        <v>0</v>
      </c>
      <c r="G278" s="52">
        <f t="shared" si="42"/>
        <v>0</v>
      </c>
      <c r="H278" s="52">
        <f t="shared" si="43"/>
        <v>0</v>
      </c>
      <c r="I278" s="52">
        <f t="shared" si="39"/>
        <v>0</v>
      </c>
      <c r="J278" s="52">
        <f>SUM($H$18:$H278)</f>
        <v>4944199.707302839</v>
      </c>
    </row>
    <row r="279" spans="1:10" ht="15">
      <c r="A279" s="35">
        <f t="shared" si="40"/>
        <v>262</v>
      </c>
      <c r="B279" s="51">
        <f t="shared" si="36"/>
        <v>51987</v>
      </c>
      <c r="C279" s="52">
        <f t="shared" si="41"/>
        <v>0</v>
      </c>
      <c r="D279" s="52">
        <f t="shared" si="44"/>
        <v>63023.331707237965</v>
      </c>
      <c r="E279" s="53">
        <f t="shared" si="37"/>
        <v>0</v>
      </c>
      <c r="F279" s="52">
        <f t="shared" si="38"/>
        <v>0</v>
      </c>
      <c r="G279" s="52">
        <f t="shared" si="42"/>
        <v>0</v>
      </c>
      <c r="H279" s="52">
        <f t="shared" si="43"/>
        <v>0</v>
      </c>
      <c r="I279" s="52">
        <f t="shared" si="39"/>
        <v>0</v>
      </c>
      <c r="J279" s="52">
        <f>SUM($H$18:$H279)</f>
        <v>4944199.707302839</v>
      </c>
    </row>
    <row r="280" spans="1:10" ht="15">
      <c r="A280" s="35">
        <f t="shared" si="40"/>
        <v>263</v>
      </c>
      <c r="B280" s="51">
        <f t="shared" si="36"/>
        <v>52018</v>
      </c>
      <c r="C280" s="52">
        <f t="shared" si="41"/>
        <v>0</v>
      </c>
      <c r="D280" s="52">
        <f t="shared" si="44"/>
        <v>63023.331707237965</v>
      </c>
      <c r="E280" s="53">
        <f t="shared" si="37"/>
        <v>0</v>
      </c>
      <c r="F280" s="52">
        <f t="shared" si="38"/>
        <v>0</v>
      </c>
      <c r="G280" s="52">
        <f t="shared" si="42"/>
        <v>0</v>
      </c>
      <c r="H280" s="52">
        <f t="shared" si="43"/>
        <v>0</v>
      </c>
      <c r="I280" s="52">
        <f t="shared" si="39"/>
        <v>0</v>
      </c>
      <c r="J280" s="52">
        <f>SUM($H$18:$H280)</f>
        <v>4944199.707302839</v>
      </c>
    </row>
    <row r="281" spans="1:10" ht="15">
      <c r="A281" s="35">
        <f t="shared" si="40"/>
        <v>264</v>
      </c>
      <c r="B281" s="51">
        <f t="shared" si="36"/>
        <v>52048</v>
      </c>
      <c r="C281" s="52">
        <f t="shared" si="41"/>
        <v>0</v>
      </c>
      <c r="D281" s="52">
        <f t="shared" si="44"/>
        <v>63023.331707237965</v>
      </c>
      <c r="E281" s="53">
        <f t="shared" si="37"/>
        <v>0</v>
      </c>
      <c r="F281" s="52">
        <f t="shared" si="38"/>
        <v>0</v>
      </c>
      <c r="G281" s="52">
        <f t="shared" si="42"/>
        <v>0</v>
      </c>
      <c r="H281" s="52">
        <f t="shared" si="43"/>
        <v>0</v>
      </c>
      <c r="I281" s="52">
        <f t="shared" si="39"/>
        <v>0</v>
      </c>
      <c r="J281" s="52">
        <f>SUM($H$18:$H281)</f>
        <v>4944199.707302839</v>
      </c>
    </row>
    <row r="282" spans="1:10" ht="15">
      <c r="A282" s="35">
        <f t="shared" si="40"/>
        <v>265</v>
      </c>
      <c r="B282" s="51">
        <f t="shared" si="36"/>
        <v>52079</v>
      </c>
      <c r="C282" s="52">
        <f t="shared" si="41"/>
        <v>0</v>
      </c>
      <c r="D282" s="52">
        <f t="shared" si="44"/>
        <v>63023.331707237965</v>
      </c>
      <c r="E282" s="53">
        <f t="shared" si="37"/>
        <v>0</v>
      </c>
      <c r="F282" s="52">
        <f t="shared" si="38"/>
        <v>0</v>
      </c>
      <c r="G282" s="52">
        <f t="shared" si="42"/>
        <v>0</v>
      </c>
      <c r="H282" s="52">
        <f t="shared" si="43"/>
        <v>0</v>
      </c>
      <c r="I282" s="52">
        <f t="shared" si="39"/>
        <v>0</v>
      </c>
      <c r="J282" s="52">
        <f>SUM($H$18:$H282)</f>
        <v>4944199.707302839</v>
      </c>
    </row>
    <row r="283" spans="1:10" ht="15">
      <c r="A283" s="35">
        <f t="shared" si="40"/>
        <v>266</v>
      </c>
      <c r="B283" s="51">
        <f t="shared" si="36"/>
        <v>52110</v>
      </c>
      <c r="C283" s="52">
        <f t="shared" si="41"/>
        <v>0</v>
      </c>
      <c r="D283" s="52">
        <f t="shared" si="44"/>
        <v>63023.331707237965</v>
      </c>
      <c r="E283" s="53">
        <f t="shared" si="37"/>
        <v>0</v>
      </c>
      <c r="F283" s="52">
        <f t="shared" si="38"/>
        <v>0</v>
      </c>
      <c r="G283" s="52">
        <f t="shared" si="42"/>
        <v>0</v>
      </c>
      <c r="H283" s="52">
        <f t="shared" si="43"/>
        <v>0</v>
      </c>
      <c r="I283" s="52">
        <f t="shared" si="39"/>
        <v>0</v>
      </c>
      <c r="J283" s="52">
        <f>SUM($H$18:$H283)</f>
        <v>4944199.707302839</v>
      </c>
    </row>
    <row r="284" spans="1:10" ht="15">
      <c r="A284" s="35">
        <f t="shared" si="40"/>
        <v>267</v>
      </c>
      <c r="B284" s="51">
        <f t="shared" si="36"/>
        <v>52140</v>
      </c>
      <c r="C284" s="52">
        <f t="shared" si="41"/>
        <v>0</v>
      </c>
      <c r="D284" s="52">
        <f t="shared" si="44"/>
        <v>63023.331707237965</v>
      </c>
      <c r="E284" s="53">
        <f t="shared" si="37"/>
        <v>0</v>
      </c>
      <c r="F284" s="52">
        <f t="shared" si="38"/>
        <v>0</v>
      </c>
      <c r="G284" s="52">
        <f t="shared" si="42"/>
        <v>0</v>
      </c>
      <c r="H284" s="52">
        <f t="shared" si="43"/>
        <v>0</v>
      </c>
      <c r="I284" s="52">
        <f t="shared" si="39"/>
        <v>0</v>
      </c>
      <c r="J284" s="52">
        <f>SUM($H$18:$H284)</f>
        <v>4944199.707302839</v>
      </c>
    </row>
    <row r="285" spans="1:10" ht="15">
      <c r="A285" s="35">
        <f t="shared" si="40"/>
        <v>268</v>
      </c>
      <c r="B285" s="51">
        <f t="shared" si="36"/>
        <v>52171</v>
      </c>
      <c r="C285" s="52">
        <f t="shared" si="41"/>
        <v>0</v>
      </c>
      <c r="D285" s="52">
        <f t="shared" si="44"/>
        <v>63023.331707237965</v>
      </c>
      <c r="E285" s="53">
        <f t="shared" si="37"/>
        <v>0</v>
      </c>
      <c r="F285" s="52">
        <f t="shared" si="38"/>
        <v>0</v>
      </c>
      <c r="G285" s="52">
        <f t="shared" si="42"/>
        <v>0</v>
      </c>
      <c r="H285" s="52">
        <f t="shared" si="43"/>
        <v>0</v>
      </c>
      <c r="I285" s="52">
        <f t="shared" si="39"/>
        <v>0</v>
      </c>
      <c r="J285" s="52">
        <f>SUM($H$18:$H285)</f>
        <v>4944199.707302839</v>
      </c>
    </row>
    <row r="286" spans="1:10" ht="15">
      <c r="A286" s="35">
        <f t="shared" si="40"/>
        <v>269</v>
      </c>
      <c r="B286" s="51">
        <f t="shared" si="36"/>
        <v>52201</v>
      </c>
      <c r="C286" s="52">
        <f t="shared" si="41"/>
        <v>0</v>
      </c>
      <c r="D286" s="52">
        <f t="shared" si="44"/>
        <v>63023.331707237965</v>
      </c>
      <c r="E286" s="53">
        <f t="shared" si="37"/>
        <v>0</v>
      </c>
      <c r="F286" s="52">
        <f t="shared" si="38"/>
        <v>0</v>
      </c>
      <c r="G286" s="52">
        <f t="shared" si="42"/>
        <v>0</v>
      </c>
      <c r="H286" s="52">
        <f t="shared" si="43"/>
        <v>0</v>
      </c>
      <c r="I286" s="52">
        <f t="shared" si="39"/>
        <v>0</v>
      </c>
      <c r="J286" s="52">
        <f>SUM($H$18:$H286)</f>
        <v>4944199.707302839</v>
      </c>
    </row>
    <row r="287" spans="1:10" ht="15">
      <c r="A287" s="35">
        <f t="shared" si="40"/>
        <v>270</v>
      </c>
      <c r="B287" s="51">
        <f t="shared" si="36"/>
        <v>52232</v>
      </c>
      <c r="C287" s="52">
        <f t="shared" si="41"/>
        <v>0</v>
      </c>
      <c r="D287" s="52">
        <f t="shared" si="44"/>
        <v>63023.331707237965</v>
      </c>
      <c r="E287" s="53">
        <f t="shared" si="37"/>
        <v>0</v>
      </c>
      <c r="F287" s="52">
        <f t="shared" si="38"/>
        <v>0</v>
      </c>
      <c r="G287" s="52">
        <f t="shared" si="42"/>
        <v>0</v>
      </c>
      <c r="H287" s="52">
        <f t="shared" si="43"/>
        <v>0</v>
      </c>
      <c r="I287" s="52">
        <f t="shared" si="39"/>
        <v>0</v>
      </c>
      <c r="J287" s="52">
        <f>SUM($H$18:$H287)</f>
        <v>4944199.707302839</v>
      </c>
    </row>
    <row r="288" spans="1:10" ht="15">
      <c r="A288" s="35">
        <f t="shared" si="40"/>
        <v>271</v>
      </c>
      <c r="B288" s="51">
        <f t="shared" si="36"/>
        <v>52263</v>
      </c>
      <c r="C288" s="52">
        <f t="shared" si="41"/>
        <v>0</v>
      </c>
      <c r="D288" s="52">
        <f t="shared" si="44"/>
        <v>63023.331707237965</v>
      </c>
      <c r="E288" s="53">
        <f t="shared" si="37"/>
        <v>0</v>
      </c>
      <c r="F288" s="52">
        <f t="shared" si="38"/>
        <v>0</v>
      </c>
      <c r="G288" s="52">
        <f t="shared" si="42"/>
        <v>0</v>
      </c>
      <c r="H288" s="52">
        <f t="shared" si="43"/>
        <v>0</v>
      </c>
      <c r="I288" s="52">
        <f t="shared" si="39"/>
        <v>0</v>
      </c>
      <c r="J288" s="52">
        <f>SUM($H$18:$H288)</f>
        <v>4944199.707302839</v>
      </c>
    </row>
    <row r="289" spans="1:10" ht="15">
      <c r="A289" s="35">
        <f t="shared" si="40"/>
        <v>272</v>
      </c>
      <c r="B289" s="51">
        <f t="shared" si="36"/>
        <v>52291</v>
      </c>
      <c r="C289" s="52">
        <f t="shared" si="41"/>
        <v>0</v>
      </c>
      <c r="D289" s="52">
        <f t="shared" si="44"/>
        <v>63023.331707237965</v>
      </c>
      <c r="E289" s="53">
        <f t="shared" si="37"/>
        <v>0</v>
      </c>
      <c r="F289" s="52">
        <f t="shared" si="38"/>
        <v>0</v>
      </c>
      <c r="G289" s="52">
        <f t="shared" si="42"/>
        <v>0</v>
      </c>
      <c r="H289" s="52">
        <f t="shared" si="43"/>
        <v>0</v>
      </c>
      <c r="I289" s="52">
        <f t="shared" si="39"/>
        <v>0</v>
      </c>
      <c r="J289" s="52">
        <f>SUM($H$18:$H289)</f>
        <v>4944199.707302839</v>
      </c>
    </row>
    <row r="290" spans="1:10" ht="15">
      <c r="A290" s="35">
        <f t="shared" si="40"/>
        <v>273</v>
      </c>
      <c r="B290" s="51">
        <f t="shared" si="36"/>
        <v>52322</v>
      </c>
      <c r="C290" s="52">
        <f t="shared" si="41"/>
        <v>0</v>
      </c>
      <c r="D290" s="52">
        <f t="shared" si="44"/>
        <v>63023.331707237965</v>
      </c>
      <c r="E290" s="53">
        <f t="shared" si="37"/>
        <v>0</v>
      </c>
      <c r="F290" s="52">
        <f t="shared" si="38"/>
        <v>0</v>
      </c>
      <c r="G290" s="52">
        <f t="shared" si="42"/>
        <v>0</v>
      </c>
      <c r="H290" s="52">
        <f t="shared" si="43"/>
        <v>0</v>
      </c>
      <c r="I290" s="52">
        <f t="shared" si="39"/>
        <v>0</v>
      </c>
      <c r="J290" s="52">
        <f>SUM($H$18:$H290)</f>
        <v>4944199.707302839</v>
      </c>
    </row>
    <row r="291" spans="1:10" ht="15">
      <c r="A291" s="35">
        <f t="shared" si="40"/>
        <v>274</v>
      </c>
      <c r="B291" s="51">
        <f t="shared" si="36"/>
        <v>52352</v>
      </c>
      <c r="C291" s="52">
        <f t="shared" si="41"/>
        <v>0</v>
      </c>
      <c r="D291" s="52">
        <f t="shared" si="44"/>
        <v>63023.331707237965</v>
      </c>
      <c r="E291" s="53">
        <f t="shared" si="37"/>
        <v>0</v>
      </c>
      <c r="F291" s="52">
        <f t="shared" si="38"/>
        <v>0</v>
      </c>
      <c r="G291" s="52">
        <f t="shared" si="42"/>
        <v>0</v>
      </c>
      <c r="H291" s="52">
        <f t="shared" si="43"/>
        <v>0</v>
      </c>
      <c r="I291" s="52">
        <f t="shared" si="39"/>
        <v>0</v>
      </c>
      <c r="J291" s="52">
        <f>SUM($H$18:$H291)</f>
        <v>4944199.707302839</v>
      </c>
    </row>
    <row r="292" spans="1:10" ht="15">
      <c r="A292" s="35">
        <f t="shared" si="40"/>
        <v>275</v>
      </c>
      <c r="B292" s="51">
        <f t="shared" si="36"/>
        <v>52383</v>
      </c>
      <c r="C292" s="52">
        <f t="shared" si="41"/>
        <v>0</v>
      </c>
      <c r="D292" s="52">
        <f t="shared" si="44"/>
        <v>63023.331707237965</v>
      </c>
      <c r="E292" s="53">
        <f t="shared" si="37"/>
        <v>0</v>
      </c>
      <c r="F292" s="52">
        <f t="shared" si="38"/>
        <v>0</v>
      </c>
      <c r="G292" s="52">
        <f t="shared" si="42"/>
        <v>0</v>
      </c>
      <c r="H292" s="52">
        <f t="shared" si="43"/>
        <v>0</v>
      </c>
      <c r="I292" s="52">
        <f t="shared" si="39"/>
        <v>0</v>
      </c>
      <c r="J292" s="52">
        <f>SUM($H$18:$H292)</f>
        <v>4944199.707302839</v>
      </c>
    </row>
    <row r="293" spans="1:10" ht="15">
      <c r="A293" s="35">
        <f t="shared" si="40"/>
        <v>276</v>
      </c>
      <c r="B293" s="51">
        <f t="shared" si="36"/>
        <v>52413</v>
      </c>
      <c r="C293" s="52">
        <f t="shared" si="41"/>
        <v>0</v>
      </c>
      <c r="D293" s="52">
        <f t="shared" si="44"/>
        <v>63023.331707237965</v>
      </c>
      <c r="E293" s="53">
        <f t="shared" si="37"/>
        <v>0</v>
      </c>
      <c r="F293" s="52">
        <f t="shared" si="38"/>
        <v>0</v>
      </c>
      <c r="G293" s="52">
        <f t="shared" si="42"/>
        <v>0</v>
      </c>
      <c r="H293" s="52">
        <f t="shared" si="43"/>
        <v>0</v>
      </c>
      <c r="I293" s="52">
        <f t="shared" si="39"/>
        <v>0</v>
      </c>
      <c r="J293" s="52">
        <f>SUM($H$18:$H293)</f>
        <v>4944199.707302839</v>
      </c>
    </row>
    <row r="294" spans="1:10" ht="15">
      <c r="A294" s="35">
        <f t="shared" si="40"/>
        <v>277</v>
      </c>
      <c r="B294" s="51">
        <f t="shared" si="36"/>
        <v>52444</v>
      </c>
      <c r="C294" s="52">
        <f t="shared" si="41"/>
        <v>0</v>
      </c>
      <c r="D294" s="52">
        <f t="shared" si="44"/>
        <v>63023.331707237965</v>
      </c>
      <c r="E294" s="53">
        <f t="shared" si="37"/>
        <v>0</v>
      </c>
      <c r="F294" s="52">
        <f t="shared" si="38"/>
        <v>0</v>
      </c>
      <c r="G294" s="52">
        <f t="shared" si="42"/>
        <v>0</v>
      </c>
      <c r="H294" s="52">
        <f t="shared" si="43"/>
        <v>0</v>
      </c>
      <c r="I294" s="52">
        <f t="shared" si="39"/>
        <v>0</v>
      </c>
      <c r="J294" s="52">
        <f>SUM($H$18:$H294)</f>
        <v>4944199.707302839</v>
      </c>
    </row>
    <row r="295" spans="1:10" ht="15">
      <c r="A295" s="35">
        <f t="shared" si="40"/>
        <v>278</v>
      </c>
      <c r="B295" s="51">
        <f t="shared" si="36"/>
        <v>52475</v>
      </c>
      <c r="C295" s="52">
        <f t="shared" si="41"/>
        <v>0</v>
      </c>
      <c r="D295" s="52">
        <f t="shared" si="44"/>
        <v>63023.331707237965</v>
      </c>
      <c r="E295" s="53">
        <f t="shared" si="37"/>
        <v>0</v>
      </c>
      <c r="F295" s="52">
        <f t="shared" si="38"/>
        <v>0</v>
      </c>
      <c r="G295" s="52">
        <f t="shared" si="42"/>
        <v>0</v>
      </c>
      <c r="H295" s="52">
        <f t="shared" si="43"/>
        <v>0</v>
      </c>
      <c r="I295" s="52">
        <f t="shared" si="39"/>
        <v>0</v>
      </c>
      <c r="J295" s="52">
        <f>SUM($H$18:$H295)</f>
        <v>4944199.707302839</v>
      </c>
    </row>
    <row r="296" spans="1:10" ht="15">
      <c r="A296" s="35">
        <f t="shared" si="40"/>
        <v>279</v>
      </c>
      <c r="B296" s="51">
        <f t="shared" si="36"/>
        <v>52505</v>
      </c>
      <c r="C296" s="52">
        <f t="shared" si="41"/>
        <v>0</v>
      </c>
      <c r="D296" s="52">
        <f t="shared" si="44"/>
        <v>63023.331707237965</v>
      </c>
      <c r="E296" s="53">
        <f t="shared" si="37"/>
        <v>0</v>
      </c>
      <c r="F296" s="52">
        <f t="shared" si="38"/>
        <v>0</v>
      </c>
      <c r="G296" s="52">
        <f t="shared" si="42"/>
        <v>0</v>
      </c>
      <c r="H296" s="52">
        <f t="shared" si="43"/>
        <v>0</v>
      </c>
      <c r="I296" s="52">
        <f t="shared" si="39"/>
        <v>0</v>
      </c>
      <c r="J296" s="52">
        <f>SUM($H$18:$H296)</f>
        <v>4944199.707302839</v>
      </c>
    </row>
    <row r="297" spans="1:10" ht="15">
      <c r="A297" s="35">
        <f t="shared" si="40"/>
        <v>280</v>
      </c>
      <c r="B297" s="51">
        <f t="shared" si="36"/>
        <v>52536</v>
      </c>
      <c r="C297" s="52">
        <f t="shared" si="41"/>
        <v>0</v>
      </c>
      <c r="D297" s="52">
        <f t="shared" si="44"/>
        <v>63023.331707237965</v>
      </c>
      <c r="E297" s="53">
        <f t="shared" si="37"/>
        <v>0</v>
      </c>
      <c r="F297" s="52">
        <f t="shared" si="38"/>
        <v>0</v>
      </c>
      <c r="G297" s="52">
        <f t="shared" si="42"/>
        <v>0</v>
      </c>
      <c r="H297" s="52">
        <f t="shared" si="43"/>
        <v>0</v>
      </c>
      <c r="I297" s="52">
        <f t="shared" si="39"/>
        <v>0</v>
      </c>
      <c r="J297" s="52">
        <f>SUM($H$18:$H297)</f>
        <v>4944199.707302839</v>
      </c>
    </row>
    <row r="298" spans="1:10" ht="15">
      <c r="A298" s="35">
        <f t="shared" si="40"/>
        <v>281</v>
      </c>
      <c r="B298" s="51">
        <f t="shared" si="36"/>
        <v>52566</v>
      </c>
      <c r="C298" s="52">
        <f t="shared" si="41"/>
        <v>0</v>
      </c>
      <c r="D298" s="52">
        <f t="shared" si="44"/>
        <v>63023.331707237965</v>
      </c>
      <c r="E298" s="53">
        <f t="shared" si="37"/>
        <v>0</v>
      </c>
      <c r="F298" s="52">
        <f t="shared" si="38"/>
        <v>0</v>
      </c>
      <c r="G298" s="52">
        <f t="shared" si="42"/>
        <v>0</v>
      </c>
      <c r="H298" s="52">
        <f t="shared" si="43"/>
        <v>0</v>
      </c>
      <c r="I298" s="52">
        <f t="shared" si="39"/>
        <v>0</v>
      </c>
      <c r="J298" s="52">
        <f>SUM($H$18:$H298)</f>
        <v>4944199.707302839</v>
      </c>
    </row>
    <row r="299" spans="1:10" ht="15">
      <c r="A299" s="35">
        <f t="shared" si="40"/>
        <v>282</v>
      </c>
      <c r="B299" s="51">
        <f t="shared" si="36"/>
        <v>52597</v>
      </c>
      <c r="C299" s="52">
        <f t="shared" si="41"/>
        <v>0</v>
      </c>
      <c r="D299" s="52">
        <f t="shared" si="44"/>
        <v>63023.331707237965</v>
      </c>
      <c r="E299" s="53">
        <f t="shared" si="37"/>
        <v>0</v>
      </c>
      <c r="F299" s="52">
        <f t="shared" si="38"/>
        <v>0</v>
      </c>
      <c r="G299" s="52">
        <f t="shared" si="42"/>
        <v>0</v>
      </c>
      <c r="H299" s="52">
        <f t="shared" si="43"/>
        <v>0</v>
      </c>
      <c r="I299" s="52">
        <f t="shared" si="39"/>
        <v>0</v>
      </c>
      <c r="J299" s="52">
        <f>SUM($H$18:$H299)</f>
        <v>4944199.707302839</v>
      </c>
    </row>
    <row r="300" spans="1:10" ht="15">
      <c r="A300" s="35">
        <f t="shared" si="40"/>
        <v>283</v>
      </c>
      <c r="B300" s="51">
        <f t="shared" si="36"/>
        <v>52628</v>
      </c>
      <c r="C300" s="52">
        <f t="shared" si="41"/>
        <v>0</v>
      </c>
      <c r="D300" s="52">
        <f t="shared" si="44"/>
        <v>63023.331707237965</v>
      </c>
      <c r="E300" s="53">
        <f t="shared" si="37"/>
        <v>0</v>
      </c>
      <c r="F300" s="52">
        <f t="shared" si="38"/>
        <v>0</v>
      </c>
      <c r="G300" s="52">
        <f t="shared" si="42"/>
        <v>0</v>
      </c>
      <c r="H300" s="52">
        <f t="shared" si="43"/>
        <v>0</v>
      </c>
      <c r="I300" s="52">
        <f t="shared" si="39"/>
        <v>0</v>
      </c>
      <c r="J300" s="52">
        <f>SUM($H$18:$H300)</f>
        <v>4944199.707302839</v>
      </c>
    </row>
    <row r="301" spans="1:10" ht="15">
      <c r="A301" s="35">
        <f t="shared" si="40"/>
        <v>284</v>
      </c>
      <c r="B301" s="51">
        <f t="shared" si="36"/>
        <v>52657</v>
      </c>
      <c r="C301" s="52">
        <f t="shared" si="41"/>
        <v>0</v>
      </c>
      <c r="D301" s="52">
        <f t="shared" si="44"/>
        <v>63023.331707237965</v>
      </c>
      <c r="E301" s="53">
        <f t="shared" si="37"/>
        <v>0</v>
      </c>
      <c r="F301" s="52">
        <f t="shared" si="38"/>
        <v>0</v>
      </c>
      <c r="G301" s="52">
        <f t="shared" si="42"/>
        <v>0</v>
      </c>
      <c r="H301" s="52">
        <f t="shared" si="43"/>
        <v>0</v>
      </c>
      <c r="I301" s="52">
        <f t="shared" si="39"/>
        <v>0</v>
      </c>
      <c r="J301" s="52">
        <f>SUM($H$18:$H301)</f>
        <v>4944199.707302839</v>
      </c>
    </row>
    <row r="302" spans="1:10" ht="15">
      <c r="A302" s="35">
        <f t="shared" si="40"/>
        <v>285</v>
      </c>
      <c r="B302" s="51">
        <f t="shared" si="36"/>
        <v>52688</v>
      </c>
      <c r="C302" s="52">
        <f t="shared" si="41"/>
        <v>0</v>
      </c>
      <c r="D302" s="52">
        <f t="shared" si="44"/>
        <v>63023.331707237965</v>
      </c>
      <c r="E302" s="53">
        <f t="shared" si="37"/>
        <v>0</v>
      </c>
      <c r="F302" s="52">
        <f t="shared" si="38"/>
        <v>0</v>
      </c>
      <c r="G302" s="52">
        <f t="shared" si="42"/>
        <v>0</v>
      </c>
      <c r="H302" s="52">
        <f t="shared" si="43"/>
        <v>0</v>
      </c>
      <c r="I302" s="52">
        <f t="shared" si="39"/>
        <v>0</v>
      </c>
      <c r="J302" s="52">
        <f>SUM($H$18:$H302)</f>
        <v>4944199.707302839</v>
      </c>
    </row>
    <row r="303" spans="1:10" ht="15">
      <c r="A303" s="35">
        <f t="shared" si="40"/>
        <v>286</v>
      </c>
      <c r="B303" s="51">
        <f t="shared" si="36"/>
        <v>52718</v>
      </c>
      <c r="C303" s="52">
        <f t="shared" si="41"/>
        <v>0</v>
      </c>
      <c r="D303" s="52">
        <f t="shared" si="44"/>
        <v>63023.331707237965</v>
      </c>
      <c r="E303" s="53">
        <f t="shared" si="37"/>
        <v>0</v>
      </c>
      <c r="F303" s="52">
        <f t="shared" si="38"/>
        <v>0</v>
      </c>
      <c r="G303" s="52">
        <f t="shared" si="42"/>
        <v>0</v>
      </c>
      <c r="H303" s="52">
        <f t="shared" si="43"/>
        <v>0</v>
      </c>
      <c r="I303" s="52">
        <f t="shared" si="39"/>
        <v>0</v>
      </c>
      <c r="J303" s="52">
        <f>SUM($H$18:$H303)</f>
        <v>4944199.707302839</v>
      </c>
    </row>
    <row r="304" spans="1:10" ht="15">
      <c r="A304" s="35">
        <f t="shared" si="40"/>
        <v>287</v>
      </c>
      <c r="B304" s="51">
        <f t="shared" si="36"/>
        <v>52749</v>
      </c>
      <c r="C304" s="52">
        <f t="shared" si="41"/>
        <v>0</v>
      </c>
      <c r="D304" s="52">
        <f t="shared" si="44"/>
        <v>63023.331707237965</v>
      </c>
      <c r="E304" s="53">
        <f t="shared" si="37"/>
        <v>0</v>
      </c>
      <c r="F304" s="52">
        <f t="shared" si="38"/>
        <v>0</v>
      </c>
      <c r="G304" s="52">
        <f t="shared" si="42"/>
        <v>0</v>
      </c>
      <c r="H304" s="52">
        <f t="shared" si="43"/>
        <v>0</v>
      </c>
      <c r="I304" s="52">
        <f t="shared" si="39"/>
        <v>0</v>
      </c>
      <c r="J304" s="52">
        <f>SUM($H$18:$H304)</f>
        <v>4944199.707302839</v>
      </c>
    </row>
    <row r="305" spans="1:10" ht="15">
      <c r="A305" s="35">
        <f t="shared" si="40"/>
        <v>288</v>
      </c>
      <c r="B305" s="51">
        <f t="shared" si="36"/>
        <v>52779</v>
      </c>
      <c r="C305" s="52">
        <f t="shared" si="41"/>
        <v>0</v>
      </c>
      <c r="D305" s="52">
        <f t="shared" si="44"/>
        <v>63023.331707237965</v>
      </c>
      <c r="E305" s="53">
        <f t="shared" si="37"/>
        <v>0</v>
      </c>
      <c r="F305" s="52">
        <f t="shared" si="38"/>
        <v>0</v>
      </c>
      <c r="G305" s="52">
        <f t="shared" si="42"/>
        <v>0</v>
      </c>
      <c r="H305" s="52">
        <f t="shared" si="43"/>
        <v>0</v>
      </c>
      <c r="I305" s="52">
        <f t="shared" si="39"/>
        <v>0</v>
      </c>
      <c r="J305" s="52">
        <f>SUM($H$18:$H305)</f>
        <v>4944199.707302839</v>
      </c>
    </row>
    <row r="306" spans="1:10" ht="15">
      <c r="A306" s="35">
        <f t="shared" si="40"/>
        <v>289</v>
      </c>
      <c r="B306" s="51">
        <f t="shared" si="36"/>
        <v>52810</v>
      </c>
      <c r="C306" s="52">
        <f t="shared" si="41"/>
        <v>0</v>
      </c>
      <c r="D306" s="52">
        <f t="shared" si="44"/>
        <v>63023.331707237965</v>
      </c>
      <c r="E306" s="53">
        <f t="shared" si="37"/>
        <v>0</v>
      </c>
      <c r="F306" s="52">
        <f t="shared" si="38"/>
        <v>0</v>
      </c>
      <c r="G306" s="52">
        <f t="shared" si="42"/>
        <v>0</v>
      </c>
      <c r="H306" s="52">
        <f t="shared" si="43"/>
        <v>0</v>
      </c>
      <c r="I306" s="52">
        <f t="shared" si="39"/>
        <v>0</v>
      </c>
      <c r="J306" s="52">
        <f>SUM($H$18:$H306)</f>
        <v>4944199.707302839</v>
      </c>
    </row>
    <row r="307" spans="1:10" ht="15">
      <c r="A307" s="35">
        <f t="shared" si="40"/>
        <v>290</v>
      </c>
      <c r="B307" s="51">
        <f t="shared" si="36"/>
        <v>52841</v>
      </c>
      <c r="C307" s="52">
        <f t="shared" si="41"/>
        <v>0</v>
      </c>
      <c r="D307" s="52">
        <f t="shared" si="44"/>
        <v>63023.331707237965</v>
      </c>
      <c r="E307" s="53">
        <f t="shared" si="37"/>
        <v>0</v>
      </c>
      <c r="F307" s="52">
        <f t="shared" si="38"/>
        <v>0</v>
      </c>
      <c r="G307" s="52">
        <f t="shared" si="42"/>
        <v>0</v>
      </c>
      <c r="H307" s="52">
        <f t="shared" si="43"/>
        <v>0</v>
      </c>
      <c r="I307" s="52">
        <f t="shared" si="39"/>
        <v>0</v>
      </c>
      <c r="J307" s="52">
        <f>SUM($H$18:$H307)</f>
        <v>4944199.707302839</v>
      </c>
    </row>
    <row r="308" spans="1:10" ht="15">
      <c r="A308" s="35">
        <f t="shared" si="40"/>
        <v>291</v>
      </c>
      <c r="B308" s="51">
        <f t="shared" si="36"/>
        <v>52871</v>
      </c>
      <c r="C308" s="52">
        <f t="shared" si="41"/>
        <v>0</v>
      </c>
      <c r="D308" s="52">
        <f t="shared" si="44"/>
        <v>63023.331707237965</v>
      </c>
      <c r="E308" s="53">
        <f t="shared" si="37"/>
        <v>0</v>
      </c>
      <c r="F308" s="52">
        <f t="shared" si="38"/>
        <v>0</v>
      </c>
      <c r="G308" s="52">
        <f t="shared" si="42"/>
        <v>0</v>
      </c>
      <c r="H308" s="52">
        <f t="shared" si="43"/>
        <v>0</v>
      </c>
      <c r="I308" s="52">
        <f t="shared" si="39"/>
        <v>0</v>
      </c>
      <c r="J308" s="52">
        <f>SUM($H$18:$H308)</f>
        <v>4944199.707302839</v>
      </c>
    </row>
    <row r="309" spans="1:10" ht="15">
      <c r="A309" s="35">
        <f t="shared" si="40"/>
        <v>292</v>
      </c>
      <c r="B309" s="51">
        <f t="shared" si="36"/>
        <v>52902</v>
      </c>
      <c r="C309" s="52">
        <f t="shared" si="41"/>
        <v>0</v>
      </c>
      <c r="D309" s="52">
        <f t="shared" si="44"/>
        <v>63023.331707237965</v>
      </c>
      <c r="E309" s="53">
        <f t="shared" si="37"/>
        <v>0</v>
      </c>
      <c r="F309" s="52">
        <f t="shared" si="38"/>
        <v>0</v>
      </c>
      <c r="G309" s="52">
        <f t="shared" si="42"/>
        <v>0</v>
      </c>
      <c r="H309" s="52">
        <f t="shared" si="43"/>
        <v>0</v>
      </c>
      <c r="I309" s="52">
        <f t="shared" si="39"/>
        <v>0</v>
      </c>
      <c r="J309" s="52">
        <f>SUM($H$18:$H309)</f>
        <v>4944199.707302839</v>
      </c>
    </row>
    <row r="310" spans="1:10" ht="15">
      <c r="A310" s="35">
        <f t="shared" si="40"/>
        <v>293</v>
      </c>
      <c r="B310" s="51">
        <f t="shared" si="36"/>
        <v>52932</v>
      </c>
      <c r="C310" s="52">
        <f t="shared" si="41"/>
        <v>0</v>
      </c>
      <c r="D310" s="52">
        <f t="shared" si="44"/>
        <v>63023.331707237965</v>
      </c>
      <c r="E310" s="53">
        <f t="shared" si="37"/>
        <v>0</v>
      </c>
      <c r="F310" s="52">
        <f t="shared" si="38"/>
        <v>0</v>
      </c>
      <c r="G310" s="52">
        <f t="shared" si="42"/>
        <v>0</v>
      </c>
      <c r="H310" s="52">
        <f t="shared" si="43"/>
        <v>0</v>
      </c>
      <c r="I310" s="52">
        <f t="shared" si="39"/>
        <v>0</v>
      </c>
      <c r="J310" s="52">
        <f>SUM($H$18:$H310)</f>
        <v>4944199.707302839</v>
      </c>
    </row>
    <row r="311" spans="1:10" ht="15">
      <c r="A311" s="35">
        <f t="shared" si="40"/>
        <v>294</v>
      </c>
      <c r="B311" s="51">
        <f t="shared" si="36"/>
        <v>52963</v>
      </c>
      <c r="C311" s="52">
        <f t="shared" si="41"/>
        <v>0</v>
      </c>
      <c r="D311" s="52">
        <f t="shared" si="44"/>
        <v>63023.331707237965</v>
      </c>
      <c r="E311" s="53">
        <f t="shared" si="37"/>
        <v>0</v>
      </c>
      <c r="F311" s="52">
        <f t="shared" si="38"/>
        <v>0</v>
      </c>
      <c r="G311" s="52">
        <f t="shared" si="42"/>
        <v>0</v>
      </c>
      <c r="H311" s="52">
        <f t="shared" si="43"/>
        <v>0</v>
      </c>
      <c r="I311" s="52">
        <f t="shared" si="39"/>
        <v>0</v>
      </c>
      <c r="J311" s="52">
        <f>SUM($H$18:$H311)</f>
        <v>4944199.707302839</v>
      </c>
    </row>
    <row r="312" spans="1:10" ht="15">
      <c r="A312" s="35">
        <f t="shared" si="40"/>
        <v>295</v>
      </c>
      <c r="B312" s="51">
        <f t="shared" si="36"/>
        <v>52994</v>
      </c>
      <c r="C312" s="52">
        <f t="shared" si="41"/>
        <v>0</v>
      </c>
      <c r="D312" s="52">
        <f t="shared" si="44"/>
        <v>63023.331707237965</v>
      </c>
      <c r="E312" s="53">
        <f t="shared" si="37"/>
        <v>0</v>
      </c>
      <c r="F312" s="52">
        <f t="shared" si="38"/>
        <v>0</v>
      </c>
      <c r="G312" s="52">
        <f t="shared" si="42"/>
        <v>0</v>
      </c>
      <c r="H312" s="52">
        <f t="shared" si="43"/>
        <v>0</v>
      </c>
      <c r="I312" s="52">
        <f t="shared" si="39"/>
        <v>0</v>
      </c>
      <c r="J312" s="52">
        <f>SUM($H$18:$H312)</f>
        <v>4944199.707302839</v>
      </c>
    </row>
    <row r="313" spans="1:10" ht="15">
      <c r="A313" s="35">
        <f t="shared" si="40"/>
        <v>296</v>
      </c>
      <c r="B313" s="51">
        <f t="shared" si="36"/>
        <v>53022</v>
      </c>
      <c r="C313" s="52">
        <f t="shared" si="41"/>
        <v>0</v>
      </c>
      <c r="D313" s="52">
        <f t="shared" si="44"/>
        <v>63023.331707237965</v>
      </c>
      <c r="E313" s="53">
        <f t="shared" si="37"/>
        <v>0</v>
      </c>
      <c r="F313" s="52">
        <f t="shared" si="38"/>
        <v>0</v>
      </c>
      <c r="G313" s="52">
        <f t="shared" si="42"/>
        <v>0</v>
      </c>
      <c r="H313" s="52">
        <f t="shared" si="43"/>
        <v>0</v>
      </c>
      <c r="I313" s="52">
        <f t="shared" si="39"/>
        <v>0</v>
      </c>
      <c r="J313" s="52">
        <f>SUM($H$18:$H313)</f>
        <v>4944199.707302839</v>
      </c>
    </row>
    <row r="314" spans="1:10" ht="15">
      <c r="A314" s="35">
        <f t="shared" si="40"/>
        <v>297</v>
      </c>
      <c r="B314" s="51">
        <f t="shared" si="36"/>
        <v>53053</v>
      </c>
      <c r="C314" s="52">
        <f t="shared" si="41"/>
        <v>0</v>
      </c>
      <c r="D314" s="52">
        <f t="shared" si="44"/>
        <v>63023.331707237965</v>
      </c>
      <c r="E314" s="53">
        <f t="shared" si="37"/>
        <v>0</v>
      </c>
      <c r="F314" s="52">
        <f t="shared" si="38"/>
        <v>0</v>
      </c>
      <c r="G314" s="52">
        <f t="shared" si="42"/>
        <v>0</v>
      </c>
      <c r="H314" s="52">
        <f t="shared" si="43"/>
        <v>0</v>
      </c>
      <c r="I314" s="52">
        <f t="shared" si="39"/>
        <v>0</v>
      </c>
      <c r="J314" s="52">
        <f>SUM($H$18:$H314)</f>
        <v>4944199.707302839</v>
      </c>
    </row>
    <row r="315" spans="1:10" ht="15">
      <c r="A315" s="35">
        <f t="shared" si="40"/>
        <v>298</v>
      </c>
      <c r="B315" s="51">
        <f t="shared" si="36"/>
        <v>53083</v>
      </c>
      <c r="C315" s="52">
        <f t="shared" si="41"/>
        <v>0</v>
      </c>
      <c r="D315" s="52">
        <f t="shared" si="44"/>
        <v>63023.331707237965</v>
      </c>
      <c r="E315" s="53">
        <f t="shared" si="37"/>
        <v>0</v>
      </c>
      <c r="F315" s="52">
        <f t="shared" si="38"/>
        <v>0</v>
      </c>
      <c r="G315" s="52">
        <f t="shared" si="42"/>
        <v>0</v>
      </c>
      <c r="H315" s="52">
        <f t="shared" si="43"/>
        <v>0</v>
      </c>
      <c r="I315" s="52">
        <f t="shared" si="39"/>
        <v>0</v>
      </c>
      <c r="J315" s="52">
        <f>SUM($H$18:$H315)</f>
        <v>4944199.707302839</v>
      </c>
    </row>
    <row r="316" spans="1:10" ht="15">
      <c r="A316" s="35">
        <f t="shared" si="40"/>
        <v>299</v>
      </c>
      <c r="B316" s="51">
        <f t="shared" si="36"/>
        <v>53114</v>
      </c>
      <c r="C316" s="52">
        <f t="shared" si="41"/>
        <v>0</v>
      </c>
      <c r="D316" s="52">
        <f t="shared" si="44"/>
        <v>63023.331707237965</v>
      </c>
      <c r="E316" s="53">
        <f t="shared" si="37"/>
        <v>0</v>
      </c>
      <c r="F316" s="52">
        <f t="shared" si="38"/>
        <v>0</v>
      </c>
      <c r="G316" s="52">
        <f t="shared" si="42"/>
        <v>0</v>
      </c>
      <c r="H316" s="52">
        <f t="shared" si="43"/>
        <v>0</v>
      </c>
      <c r="I316" s="52">
        <f t="shared" si="39"/>
        <v>0</v>
      </c>
      <c r="J316" s="52">
        <f>SUM($H$18:$H316)</f>
        <v>4944199.707302839</v>
      </c>
    </row>
    <row r="317" spans="1:10" ht="15">
      <c r="A317" s="35">
        <f t="shared" si="40"/>
        <v>300</v>
      </c>
      <c r="B317" s="51">
        <f t="shared" si="36"/>
        <v>53144</v>
      </c>
      <c r="C317" s="52">
        <f t="shared" si="41"/>
        <v>0</v>
      </c>
      <c r="D317" s="52">
        <f t="shared" si="44"/>
        <v>63023.331707237965</v>
      </c>
      <c r="E317" s="53">
        <f t="shared" si="37"/>
        <v>0</v>
      </c>
      <c r="F317" s="52">
        <f t="shared" si="38"/>
        <v>0</v>
      </c>
      <c r="G317" s="52">
        <f t="shared" si="42"/>
        <v>0</v>
      </c>
      <c r="H317" s="52">
        <f t="shared" si="43"/>
        <v>0</v>
      </c>
      <c r="I317" s="52">
        <f t="shared" si="39"/>
        <v>0</v>
      </c>
      <c r="J317" s="52">
        <f>SUM($H$18:$H317)</f>
        <v>4944199.707302839</v>
      </c>
    </row>
    <row r="318" spans="1:10" ht="15">
      <c r="A318" s="35">
        <f t="shared" si="40"/>
        <v>301</v>
      </c>
      <c r="B318" s="51">
        <f t="shared" si="36"/>
        <v>53175</v>
      </c>
      <c r="C318" s="52">
        <f t="shared" si="41"/>
        <v>0</v>
      </c>
      <c r="D318" s="52">
        <f t="shared" si="44"/>
        <v>63023.331707237965</v>
      </c>
      <c r="E318" s="53">
        <f t="shared" si="37"/>
        <v>0</v>
      </c>
      <c r="F318" s="52">
        <f t="shared" si="38"/>
        <v>0</v>
      </c>
      <c r="G318" s="52">
        <f t="shared" si="42"/>
        <v>0</v>
      </c>
      <c r="H318" s="52">
        <f t="shared" si="43"/>
        <v>0</v>
      </c>
      <c r="I318" s="52">
        <f t="shared" si="39"/>
        <v>0</v>
      </c>
      <c r="J318" s="52">
        <f>SUM($H$18:$H318)</f>
        <v>4944199.707302839</v>
      </c>
    </row>
    <row r="319" spans="1:10" ht="15">
      <c r="A319" s="35">
        <f t="shared" si="40"/>
        <v>302</v>
      </c>
      <c r="B319" s="51">
        <f t="shared" si="36"/>
        <v>53206</v>
      </c>
      <c r="C319" s="52">
        <f t="shared" si="41"/>
        <v>0</v>
      </c>
      <c r="D319" s="52">
        <f t="shared" si="44"/>
        <v>63023.331707237965</v>
      </c>
      <c r="E319" s="53">
        <f t="shared" si="37"/>
        <v>0</v>
      </c>
      <c r="F319" s="52">
        <f t="shared" si="38"/>
        <v>0</v>
      </c>
      <c r="G319" s="52">
        <f t="shared" si="42"/>
        <v>0</v>
      </c>
      <c r="H319" s="52">
        <f t="shared" si="43"/>
        <v>0</v>
      </c>
      <c r="I319" s="52">
        <f t="shared" si="39"/>
        <v>0</v>
      </c>
      <c r="J319" s="52">
        <f>SUM($H$18:$H319)</f>
        <v>4944199.707302839</v>
      </c>
    </row>
    <row r="320" spans="1:10" ht="15">
      <c r="A320" s="35">
        <f t="shared" si="40"/>
        <v>303</v>
      </c>
      <c r="B320" s="51">
        <f t="shared" si="36"/>
        <v>53236</v>
      </c>
      <c r="C320" s="52">
        <f t="shared" si="41"/>
        <v>0</v>
      </c>
      <c r="D320" s="52">
        <f t="shared" si="44"/>
        <v>63023.331707237965</v>
      </c>
      <c r="E320" s="53">
        <f t="shared" si="37"/>
        <v>0</v>
      </c>
      <c r="F320" s="52">
        <f t="shared" si="38"/>
        <v>0</v>
      </c>
      <c r="G320" s="52">
        <f t="shared" si="42"/>
        <v>0</v>
      </c>
      <c r="H320" s="52">
        <f t="shared" si="43"/>
        <v>0</v>
      </c>
      <c r="I320" s="52">
        <f t="shared" si="39"/>
        <v>0</v>
      </c>
      <c r="J320" s="52">
        <f>SUM($H$18:$H320)</f>
        <v>4944199.707302839</v>
      </c>
    </row>
    <row r="321" spans="1:10" ht="15">
      <c r="A321" s="35">
        <f t="shared" si="40"/>
        <v>304</v>
      </c>
      <c r="B321" s="51">
        <f t="shared" si="36"/>
        <v>53267</v>
      </c>
      <c r="C321" s="52">
        <f t="shared" si="41"/>
        <v>0</v>
      </c>
      <c r="D321" s="52">
        <f t="shared" si="44"/>
        <v>63023.331707237965</v>
      </c>
      <c r="E321" s="53">
        <f t="shared" si="37"/>
        <v>0</v>
      </c>
      <c r="F321" s="52">
        <f t="shared" si="38"/>
        <v>0</v>
      </c>
      <c r="G321" s="52">
        <f t="shared" si="42"/>
        <v>0</v>
      </c>
      <c r="H321" s="52">
        <f t="shared" si="43"/>
        <v>0</v>
      </c>
      <c r="I321" s="52">
        <f t="shared" si="39"/>
        <v>0</v>
      </c>
      <c r="J321" s="52">
        <f>SUM($H$18:$H321)</f>
        <v>4944199.707302839</v>
      </c>
    </row>
    <row r="322" spans="1:10" ht="15">
      <c r="A322" s="35">
        <f t="shared" si="40"/>
        <v>305</v>
      </c>
      <c r="B322" s="51">
        <f t="shared" si="36"/>
        <v>53297</v>
      </c>
      <c r="C322" s="52">
        <f t="shared" si="41"/>
        <v>0</v>
      </c>
      <c r="D322" s="52">
        <f t="shared" si="44"/>
        <v>63023.331707237965</v>
      </c>
      <c r="E322" s="53">
        <f t="shared" si="37"/>
        <v>0</v>
      </c>
      <c r="F322" s="52">
        <f t="shared" si="38"/>
        <v>0</v>
      </c>
      <c r="G322" s="52">
        <f t="shared" si="42"/>
        <v>0</v>
      </c>
      <c r="H322" s="52">
        <f t="shared" si="43"/>
        <v>0</v>
      </c>
      <c r="I322" s="52">
        <f t="shared" si="39"/>
        <v>0</v>
      </c>
      <c r="J322" s="52">
        <f>SUM($H$18:$H322)</f>
        <v>4944199.707302839</v>
      </c>
    </row>
    <row r="323" spans="1:10" ht="15">
      <c r="A323" s="35">
        <f t="shared" si="40"/>
        <v>306</v>
      </c>
      <c r="B323" s="51">
        <f t="shared" si="36"/>
        <v>53328</v>
      </c>
      <c r="C323" s="52">
        <f t="shared" si="41"/>
        <v>0</v>
      </c>
      <c r="D323" s="52">
        <f t="shared" si="44"/>
        <v>63023.331707237965</v>
      </c>
      <c r="E323" s="53">
        <f t="shared" si="37"/>
        <v>0</v>
      </c>
      <c r="F323" s="52">
        <f t="shared" si="38"/>
        <v>0</v>
      </c>
      <c r="G323" s="52">
        <f t="shared" si="42"/>
        <v>0</v>
      </c>
      <c r="H323" s="52">
        <f t="shared" si="43"/>
        <v>0</v>
      </c>
      <c r="I323" s="52">
        <f t="shared" si="39"/>
        <v>0</v>
      </c>
      <c r="J323" s="52">
        <f>SUM($H$18:$H323)</f>
        <v>4944199.707302839</v>
      </c>
    </row>
    <row r="324" spans="1:10" ht="15">
      <c r="A324" s="35">
        <f t="shared" si="40"/>
        <v>307</v>
      </c>
      <c r="B324" s="51">
        <f t="shared" si="36"/>
        <v>53359</v>
      </c>
      <c r="C324" s="52">
        <f t="shared" si="41"/>
        <v>0</v>
      </c>
      <c r="D324" s="52">
        <f t="shared" si="44"/>
        <v>63023.331707237965</v>
      </c>
      <c r="E324" s="53">
        <f t="shared" si="37"/>
        <v>0</v>
      </c>
      <c r="F324" s="52">
        <f t="shared" si="38"/>
        <v>0</v>
      </c>
      <c r="G324" s="52">
        <f t="shared" si="42"/>
        <v>0</v>
      </c>
      <c r="H324" s="52">
        <f t="shared" si="43"/>
        <v>0</v>
      </c>
      <c r="I324" s="52">
        <f t="shared" si="39"/>
        <v>0</v>
      </c>
      <c r="J324" s="52">
        <f>SUM($H$18:$H324)</f>
        <v>4944199.707302839</v>
      </c>
    </row>
    <row r="325" spans="1:10" ht="15">
      <c r="A325" s="35">
        <f t="shared" si="40"/>
        <v>308</v>
      </c>
      <c r="B325" s="51">
        <f t="shared" si="36"/>
        <v>53387</v>
      </c>
      <c r="C325" s="52">
        <f t="shared" si="41"/>
        <v>0</v>
      </c>
      <c r="D325" s="52">
        <f t="shared" si="44"/>
        <v>63023.331707237965</v>
      </c>
      <c r="E325" s="53">
        <f t="shared" si="37"/>
        <v>0</v>
      </c>
      <c r="F325" s="52">
        <f t="shared" si="38"/>
        <v>0</v>
      </c>
      <c r="G325" s="52">
        <f t="shared" si="42"/>
        <v>0</v>
      </c>
      <c r="H325" s="52">
        <f t="shared" si="43"/>
        <v>0</v>
      </c>
      <c r="I325" s="52">
        <f t="shared" si="39"/>
        <v>0</v>
      </c>
      <c r="J325" s="52">
        <f>SUM($H$18:$H325)</f>
        <v>4944199.707302839</v>
      </c>
    </row>
    <row r="326" spans="1:10" ht="15">
      <c r="A326" s="35">
        <f t="shared" si="40"/>
        <v>309</v>
      </c>
      <c r="B326" s="51">
        <f t="shared" si="36"/>
        <v>53418</v>
      </c>
      <c r="C326" s="52">
        <f t="shared" si="41"/>
        <v>0</v>
      </c>
      <c r="D326" s="52">
        <f t="shared" si="44"/>
        <v>63023.331707237965</v>
      </c>
      <c r="E326" s="53">
        <f t="shared" si="37"/>
        <v>0</v>
      </c>
      <c r="F326" s="52">
        <f t="shared" si="38"/>
        <v>0</v>
      </c>
      <c r="G326" s="52">
        <f t="shared" si="42"/>
        <v>0</v>
      </c>
      <c r="H326" s="52">
        <f t="shared" si="43"/>
        <v>0</v>
      </c>
      <c r="I326" s="52">
        <f t="shared" si="39"/>
        <v>0</v>
      </c>
      <c r="J326" s="52">
        <f>SUM($H$18:$H326)</f>
        <v>4944199.707302839</v>
      </c>
    </row>
    <row r="327" spans="1:10" ht="15">
      <c r="A327" s="35">
        <f t="shared" si="40"/>
        <v>310</v>
      </c>
      <c r="B327" s="51">
        <f t="shared" si="36"/>
        <v>53448</v>
      </c>
      <c r="C327" s="52">
        <f t="shared" si="41"/>
        <v>0</v>
      </c>
      <c r="D327" s="52">
        <f t="shared" si="44"/>
        <v>63023.331707237965</v>
      </c>
      <c r="E327" s="53">
        <f t="shared" si="37"/>
        <v>0</v>
      </c>
      <c r="F327" s="52">
        <f t="shared" si="38"/>
        <v>0</v>
      </c>
      <c r="G327" s="52">
        <f t="shared" si="42"/>
        <v>0</v>
      </c>
      <c r="H327" s="52">
        <f t="shared" si="43"/>
        <v>0</v>
      </c>
      <c r="I327" s="52">
        <f t="shared" si="39"/>
        <v>0</v>
      </c>
      <c r="J327" s="52">
        <f>SUM($H$18:$H327)</f>
        <v>4944199.707302839</v>
      </c>
    </row>
    <row r="328" spans="1:10" ht="15">
      <c r="A328" s="35">
        <f t="shared" si="40"/>
        <v>311</v>
      </c>
      <c r="B328" s="51">
        <f t="shared" si="36"/>
        <v>53479</v>
      </c>
      <c r="C328" s="52">
        <f t="shared" si="41"/>
        <v>0</v>
      </c>
      <c r="D328" s="52">
        <f t="shared" si="44"/>
        <v>63023.331707237965</v>
      </c>
      <c r="E328" s="53">
        <f t="shared" si="37"/>
        <v>0</v>
      </c>
      <c r="F328" s="52">
        <f t="shared" si="38"/>
        <v>0</v>
      </c>
      <c r="G328" s="52">
        <f t="shared" si="42"/>
        <v>0</v>
      </c>
      <c r="H328" s="52">
        <f t="shared" si="43"/>
        <v>0</v>
      </c>
      <c r="I328" s="52">
        <f t="shared" si="39"/>
        <v>0</v>
      </c>
      <c r="J328" s="52">
        <f>SUM($H$18:$H328)</f>
        <v>4944199.707302839</v>
      </c>
    </row>
    <row r="329" spans="1:10" ht="15">
      <c r="A329" s="35">
        <f t="shared" si="40"/>
        <v>312</v>
      </c>
      <c r="B329" s="51">
        <f t="shared" si="36"/>
        <v>53509</v>
      </c>
      <c r="C329" s="52">
        <f t="shared" si="41"/>
        <v>0</v>
      </c>
      <c r="D329" s="52">
        <f t="shared" si="44"/>
        <v>63023.331707237965</v>
      </c>
      <c r="E329" s="53">
        <f t="shared" si="37"/>
        <v>0</v>
      </c>
      <c r="F329" s="52">
        <f t="shared" si="38"/>
        <v>0</v>
      </c>
      <c r="G329" s="52">
        <f t="shared" si="42"/>
        <v>0</v>
      </c>
      <c r="H329" s="52">
        <f t="shared" si="43"/>
        <v>0</v>
      </c>
      <c r="I329" s="52">
        <f t="shared" si="39"/>
        <v>0</v>
      </c>
      <c r="J329" s="52">
        <f>SUM($H$18:$H329)</f>
        <v>4944199.707302839</v>
      </c>
    </row>
    <row r="330" spans="1:10" ht="15">
      <c r="A330" s="35">
        <f t="shared" si="40"/>
        <v>313</v>
      </c>
      <c r="B330" s="51">
        <f t="shared" si="36"/>
        <v>53540</v>
      </c>
      <c r="C330" s="52">
        <f t="shared" si="41"/>
        <v>0</v>
      </c>
      <c r="D330" s="52">
        <f t="shared" si="44"/>
        <v>63023.331707237965</v>
      </c>
      <c r="E330" s="53">
        <f t="shared" si="37"/>
        <v>0</v>
      </c>
      <c r="F330" s="52">
        <f t="shared" si="38"/>
        <v>0</v>
      </c>
      <c r="G330" s="52">
        <f t="shared" si="42"/>
        <v>0</v>
      </c>
      <c r="H330" s="52">
        <f t="shared" si="43"/>
        <v>0</v>
      </c>
      <c r="I330" s="52">
        <f t="shared" si="39"/>
        <v>0</v>
      </c>
      <c r="J330" s="52">
        <f>SUM($H$18:$H330)</f>
        <v>4944199.707302839</v>
      </c>
    </row>
    <row r="331" spans="1:10" ht="15">
      <c r="A331" s="35">
        <f t="shared" si="40"/>
        <v>314</v>
      </c>
      <c r="B331" s="51">
        <f t="shared" si="36"/>
        <v>53571</v>
      </c>
      <c r="C331" s="52">
        <f t="shared" si="41"/>
        <v>0</v>
      </c>
      <c r="D331" s="52">
        <f t="shared" si="44"/>
        <v>63023.331707237965</v>
      </c>
      <c r="E331" s="53">
        <f t="shared" si="37"/>
        <v>0</v>
      </c>
      <c r="F331" s="52">
        <f t="shared" si="38"/>
        <v>0</v>
      </c>
      <c r="G331" s="52">
        <f t="shared" si="42"/>
        <v>0</v>
      </c>
      <c r="H331" s="52">
        <f t="shared" si="43"/>
        <v>0</v>
      </c>
      <c r="I331" s="52">
        <f t="shared" si="39"/>
        <v>0</v>
      </c>
      <c r="J331" s="52">
        <f>SUM($H$18:$H331)</f>
        <v>4944199.707302839</v>
      </c>
    </row>
    <row r="332" spans="1:10" ht="15">
      <c r="A332" s="35">
        <f t="shared" si="40"/>
        <v>315</v>
      </c>
      <c r="B332" s="51">
        <f t="shared" si="36"/>
        <v>53601</v>
      </c>
      <c r="C332" s="52">
        <f t="shared" si="41"/>
        <v>0</v>
      </c>
      <c r="D332" s="52">
        <f t="shared" si="44"/>
        <v>63023.331707237965</v>
      </c>
      <c r="E332" s="53">
        <f t="shared" si="37"/>
        <v>0</v>
      </c>
      <c r="F332" s="52">
        <f t="shared" si="38"/>
        <v>0</v>
      </c>
      <c r="G332" s="52">
        <f t="shared" si="42"/>
        <v>0</v>
      </c>
      <c r="H332" s="52">
        <f t="shared" si="43"/>
        <v>0</v>
      </c>
      <c r="I332" s="52">
        <f t="shared" si="39"/>
        <v>0</v>
      </c>
      <c r="J332" s="52">
        <f>SUM($H$18:$H332)</f>
        <v>4944199.707302839</v>
      </c>
    </row>
    <row r="333" spans="1:10" ht="15">
      <c r="A333" s="35">
        <f t="shared" si="40"/>
        <v>316</v>
      </c>
      <c r="B333" s="51">
        <f t="shared" si="36"/>
        <v>53632</v>
      </c>
      <c r="C333" s="52">
        <f t="shared" si="41"/>
        <v>0</v>
      </c>
      <c r="D333" s="52">
        <f t="shared" si="44"/>
        <v>63023.331707237965</v>
      </c>
      <c r="E333" s="53">
        <f t="shared" si="37"/>
        <v>0</v>
      </c>
      <c r="F333" s="52">
        <f t="shared" si="38"/>
        <v>0</v>
      </c>
      <c r="G333" s="52">
        <f t="shared" si="42"/>
        <v>0</v>
      </c>
      <c r="H333" s="52">
        <f t="shared" si="43"/>
        <v>0</v>
      </c>
      <c r="I333" s="52">
        <f t="shared" si="39"/>
        <v>0</v>
      </c>
      <c r="J333" s="52">
        <f>SUM($H$18:$H333)</f>
        <v>4944199.707302839</v>
      </c>
    </row>
    <row r="334" spans="1:10" ht="15">
      <c r="A334" s="35">
        <f t="shared" si="40"/>
        <v>317</v>
      </c>
      <c r="B334" s="51">
        <f t="shared" si="36"/>
        <v>53662</v>
      </c>
      <c r="C334" s="52">
        <f t="shared" si="41"/>
        <v>0</v>
      </c>
      <c r="D334" s="52">
        <f t="shared" si="44"/>
        <v>63023.331707237965</v>
      </c>
      <c r="E334" s="53">
        <f t="shared" si="37"/>
        <v>0</v>
      </c>
      <c r="F334" s="52">
        <f t="shared" si="38"/>
        <v>0</v>
      </c>
      <c r="G334" s="52">
        <f t="shared" si="42"/>
        <v>0</v>
      </c>
      <c r="H334" s="52">
        <f t="shared" si="43"/>
        <v>0</v>
      </c>
      <c r="I334" s="52">
        <f t="shared" si="39"/>
        <v>0</v>
      </c>
      <c r="J334" s="52">
        <f>SUM($H$18:$H334)</f>
        <v>4944199.707302839</v>
      </c>
    </row>
    <row r="335" spans="1:10" ht="15">
      <c r="A335" s="35">
        <f t="shared" si="40"/>
        <v>318</v>
      </c>
      <c r="B335" s="51">
        <f t="shared" si="36"/>
        <v>53693</v>
      </c>
      <c r="C335" s="52">
        <f t="shared" si="41"/>
        <v>0</v>
      </c>
      <c r="D335" s="52">
        <f t="shared" si="44"/>
        <v>63023.331707237965</v>
      </c>
      <c r="E335" s="53">
        <f t="shared" si="37"/>
        <v>0</v>
      </c>
      <c r="F335" s="52">
        <f t="shared" si="38"/>
        <v>0</v>
      </c>
      <c r="G335" s="52">
        <f t="shared" si="42"/>
        <v>0</v>
      </c>
      <c r="H335" s="52">
        <f t="shared" si="43"/>
        <v>0</v>
      </c>
      <c r="I335" s="52">
        <f t="shared" si="39"/>
        <v>0</v>
      </c>
      <c r="J335" s="52">
        <f>SUM($H$18:$H335)</f>
        <v>4944199.707302839</v>
      </c>
    </row>
    <row r="336" spans="1:10" ht="15">
      <c r="A336" s="35">
        <f t="shared" si="40"/>
        <v>319</v>
      </c>
      <c r="B336" s="51">
        <f t="shared" si="36"/>
        <v>53724</v>
      </c>
      <c r="C336" s="52">
        <f t="shared" si="41"/>
        <v>0</v>
      </c>
      <c r="D336" s="52">
        <f t="shared" si="44"/>
        <v>63023.331707237965</v>
      </c>
      <c r="E336" s="53">
        <f t="shared" si="37"/>
        <v>0</v>
      </c>
      <c r="F336" s="52">
        <f t="shared" si="38"/>
        <v>0</v>
      </c>
      <c r="G336" s="52">
        <f t="shared" si="42"/>
        <v>0</v>
      </c>
      <c r="H336" s="52">
        <f t="shared" si="43"/>
        <v>0</v>
      </c>
      <c r="I336" s="52">
        <f t="shared" si="39"/>
        <v>0</v>
      </c>
      <c r="J336" s="52">
        <f>SUM($H$18:$H336)</f>
        <v>4944199.707302839</v>
      </c>
    </row>
    <row r="337" spans="1:10" ht="15">
      <c r="A337" s="35">
        <f t="shared" si="40"/>
        <v>320</v>
      </c>
      <c r="B337" s="51">
        <f t="shared" si="36"/>
        <v>53752</v>
      </c>
      <c r="C337" s="52">
        <f t="shared" si="41"/>
        <v>0</v>
      </c>
      <c r="D337" s="52">
        <f t="shared" si="44"/>
        <v>63023.331707237965</v>
      </c>
      <c r="E337" s="53">
        <f t="shared" si="37"/>
        <v>0</v>
      </c>
      <c r="F337" s="52">
        <f t="shared" si="38"/>
        <v>0</v>
      </c>
      <c r="G337" s="52">
        <f t="shared" si="42"/>
        <v>0</v>
      </c>
      <c r="H337" s="52">
        <f t="shared" si="43"/>
        <v>0</v>
      </c>
      <c r="I337" s="52">
        <f t="shared" si="39"/>
        <v>0</v>
      </c>
      <c r="J337" s="52">
        <f>SUM($H$18:$H337)</f>
        <v>4944199.707302839</v>
      </c>
    </row>
    <row r="338" spans="1:10" ht="15">
      <c r="A338" s="35">
        <f t="shared" si="40"/>
        <v>321</v>
      </c>
      <c r="B338" s="51">
        <f aca="true" t="shared" si="45" ref="B338:B401">IF(Pay_Num&lt;&gt;"",DATE(YEAR(Loan_Start),MONTH(Loan_Start)+(Pay_Num)*12/Num_Pmt_Per_Year,DAY(Loan_Start)),"")</f>
        <v>53783</v>
      </c>
      <c r="C338" s="52">
        <f t="shared" si="41"/>
        <v>0</v>
      </c>
      <c r="D338" s="52">
        <f t="shared" si="44"/>
        <v>63023.331707237965</v>
      </c>
      <c r="E338" s="53">
        <f aca="true" t="shared" si="46" ref="E338:E401">IF(AND(Pay_Num&lt;&gt;"",Sched_Pay+Scheduled_Extra_Payments&lt;Beg_Bal),Scheduled_Extra_Payments,IF(AND(Pay_Num&lt;&gt;"",Beg_Bal-Sched_Pay&gt;0),Beg_Bal-Sched_Pay,IF(Pay_Num&lt;&gt;"",0,"")))</f>
        <v>0</v>
      </c>
      <c r="F338" s="52">
        <f aca="true" t="shared" si="47" ref="F338:F401">IF(AND(Pay_Num&lt;&gt;"",Sched_Pay+Extra_Pay&lt;Beg_Bal),Sched_Pay+Extra_Pay,IF(Pay_Num&lt;&gt;"",Beg_Bal,""))</f>
        <v>0</v>
      </c>
      <c r="G338" s="52">
        <f t="shared" si="42"/>
        <v>0</v>
      </c>
      <c r="H338" s="52">
        <f t="shared" si="43"/>
        <v>0</v>
      </c>
      <c r="I338" s="52">
        <f aca="true" t="shared" si="48" ref="I338:I401">IF(AND(Pay_Num&lt;&gt;"",Sched_Pay+Extra_Pay&lt;Beg_Bal),Beg_Bal-Princ,IF(Pay_Num&lt;&gt;"",0,""))</f>
        <v>0</v>
      </c>
      <c r="J338" s="52">
        <f>SUM($H$18:$H338)</f>
        <v>4944199.707302839</v>
      </c>
    </row>
    <row r="339" spans="1:10" ht="15">
      <c r="A339" s="35">
        <f aca="true" t="shared" si="49" ref="A339:A402">IF(Values_Entered,A338+1,"")</f>
        <v>322</v>
      </c>
      <c r="B339" s="51">
        <f t="shared" si="45"/>
        <v>53813</v>
      </c>
      <c r="C339" s="52">
        <f aca="true" t="shared" si="50" ref="C339:C376">IF(Pay_Num&lt;&gt;"",I338,"")</f>
        <v>0</v>
      </c>
      <c r="D339" s="52">
        <f t="shared" si="44"/>
        <v>63023.331707237965</v>
      </c>
      <c r="E339" s="53">
        <f t="shared" si="46"/>
        <v>0</v>
      </c>
      <c r="F339" s="52">
        <f t="shared" si="47"/>
        <v>0</v>
      </c>
      <c r="G339" s="52">
        <f aca="true" t="shared" si="51" ref="G339:G402">IF(Pay_Num&lt;&gt;"",Total_Pay-Int,"")</f>
        <v>0</v>
      </c>
      <c r="H339" s="52">
        <f aca="true" t="shared" si="52" ref="H339:H402">IF(Pay_Num&lt;&gt;"",Beg_Bal*Interest_Rate/Num_Pmt_Per_Year,"")</f>
        <v>0</v>
      </c>
      <c r="I339" s="52">
        <f t="shared" si="48"/>
        <v>0</v>
      </c>
      <c r="J339" s="52">
        <f>SUM($H$18:$H339)</f>
        <v>4944199.707302839</v>
      </c>
    </row>
    <row r="340" spans="1:10" ht="15">
      <c r="A340" s="35">
        <f t="shared" si="49"/>
        <v>323</v>
      </c>
      <c r="B340" s="51">
        <f t="shared" si="45"/>
        <v>53844</v>
      </c>
      <c r="C340" s="52">
        <f t="shared" si="50"/>
        <v>0</v>
      </c>
      <c r="D340" s="52">
        <f aca="true" t="shared" si="53" ref="D340:D403">IF(Pay_Num&lt;&gt;"",Scheduled_Monthly_Payment,"")</f>
        <v>63023.331707237965</v>
      </c>
      <c r="E340" s="53">
        <f t="shared" si="46"/>
        <v>0</v>
      </c>
      <c r="F340" s="52">
        <f t="shared" si="47"/>
        <v>0</v>
      </c>
      <c r="G340" s="52">
        <f t="shared" si="51"/>
        <v>0</v>
      </c>
      <c r="H340" s="52">
        <f t="shared" si="52"/>
        <v>0</v>
      </c>
      <c r="I340" s="52">
        <f t="shared" si="48"/>
        <v>0</v>
      </c>
      <c r="J340" s="52">
        <f>SUM($H$18:$H340)</f>
        <v>4944199.707302839</v>
      </c>
    </row>
    <row r="341" spans="1:10" ht="15">
      <c r="A341" s="35">
        <f t="shared" si="49"/>
        <v>324</v>
      </c>
      <c r="B341" s="51">
        <f t="shared" si="45"/>
        <v>53874</v>
      </c>
      <c r="C341" s="52">
        <f t="shared" si="50"/>
        <v>0</v>
      </c>
      <c r="D341" s="52">
        <f t="shared" si="53"/>
        <v>63023.331707237965</v>
      </c>
      <c r="E341" s="53">
        <f t="shared" si="46"/>
        <v>0</v>
      </c>
      <c r="F341" s="52">
        <f t="shared" si="47"/>
        <v>0</v>
      </c>
      <c r="G341" s="52">
        <f t="shared" si="51"/>
        <v>0</v>
      </c>
      <c r="H341" s="52">
        <f t="shared" si="52"/>
        <v>0</v>
      </c>
      <c r="I341" s="52">
        <f t="shared" si="48"/>
        <v>0</v>
      </c>
      <c r="J341" s="52">
        <f>SUM($H$18:$H341)</f>
        <v>4944199.707302839</v>
      </c>
    </row>
    <row r="342" spans="1:10" ht="15">
      <c r="A342" s="35">
        <f t="shared" si="49"/>
        <v>325</v>
      </c>
      <c r="B342" s="51">
        <f t="shared" si="45"/>
        <v>53905</v>
      </c>
      <c r="C342" s="52">
        <f t="shared" si="50"/>
        <v>0</v>
      </c>
      <c r="D342" s="52">
        <f t="shared" si="53"/>
        <v>63023.331707237965</v>
      </c>
      <c r="E342" s="53">
        <f t="shared" si="46"/>
        <v>0</v>
      </c>
      <c r="F342" s="52">
        <f t="shared" si="47"/>
        <v>0</v>
      </c>
      <c r="G342" s="52">
        <f t="shared" si="51"/>
        <v>0</v>
      </c>
      <c r="H342" s="52">
        <f t="shared" si="52"/>
        <v>0</v>
      </c>
      <c r="I342" s="52">
        <f t="shared" si="48"/>
        <v>0</v>
      </c>
      <c r="J342" s="52">
        <f>SUM($H$18:$H342)</f>
        <v>4944199.707302839</v>
      </c>
    </row>
    <row r="343" spans="1:10" ht="15">
      <c r="A343" s="35">
        <f t="shared" si="49"/>
        <v>326</v>
      </c>
      <c r="B343" s="51">
        <f t="shared" si="45"/>
        <v>53936</v>
      </c>
      <c r="C343" s="52">
        <f t="shared" si="50"/>
        <v>0</v>
      </c>
      <c r="D343" s="52">
        <f t="shared" si="53"/>
        <v>63023.331707237965</v>
      </c>
      <c r="E343" s="53">
        <f t="shared" si="46"/>
        <v>0</v>
      </c>
      <c r="F343" s="52">
        <f t="shared" si="47"/>
        <v>0</v>
      </c>
      <c r="G343" s="52">
        <f t="shared" si="51"/>
        <v>0</v>
      </c>
      <c r="H343" s="52">
        <f t="shared" si="52"/>
        <v>0</v>
      </c>
      <c r="I343" s="52">
        <f t="shared" si="48"/>
        <v>0</v>
      </c>
      <c r="J343" s="52">
        <f>SUM($H$18:$H343)</f>
        <v>4944199.707302839</v>
      </c>
    </row>
    <row r="344" spans="1:10" ht="15">
      <c r="A344" s="35">
        <f t="shared" si="49"/>
        <v>327</v>
      </c>
      <c r="B344" s="51">
        <f t="shared" si="45"/>
        <v>53966</v>
      </c>
      <c r="C344" s="52">
        <f t="shared" si="50"/>
        <v>0</v>
      </c>
      <c r="D344" s="52">
        <f t="shared" si="53"/>
        <v>63023.331707237965</v>
      </c>
      <c r="E344" s="53">
        <f t="shared" si="46"/>
        <v>0</v>
      </c>
      <c r="F344" s="52">
        <f t="shared" si="47"/>
        <v>0</v>
      </c>
      <c r="G344" s="52">
        <f t="shared" si="51"/>
        <v>0</v>
      </c>
      <c r="H344" s="52">
        <f t="shared" si="52"/>
        <v>0</v>
      </c>
      <c r="I344" s="52">
        <f t="shared" si="48"/>
        <v>0</v>
      </c>
      <c r="J344" s="52">
        <f>SUM($H$18:$H344)</f>
        <v>4944199.707302839</v>
      </c>
    </row>
    <row r="345" spans="1:10" ht="15">
      <c r="A345" s="35">
        <f t="shared" si="49"/>
        <v>328</v>
      </c>
      <c r="B345" s="51">
        <f t="shared" si="45"/>
        <v>53997</v>
      </c>
      <c r="C345" s="52">
        <f t="shared" si="50"/>
        <v>0</v>
      </c>
      <c r="D345" s="52">
        <f t="shared" si="53"/>
        <v>63023.331707237965</v>
      </c>
      <c r="E345" s="53">
        <f t="shared" si="46"/>
        <v>0</v>
      </c>
      <c r="F345" s="52">
        <f t="shared" si="47"/>
        <v>0</v>
      </c>
      <c r="G345" s="52">
        <f t="shared" si="51"/>
        <v>0</v>
      </c>
      <c r="H345" s="52">
        <f t="shared" si="52"/>
        <v>0</v>
      </c>
      <c r="I345" s="52">
        <f t="shared" si="48"/>
        <v>0</v>
      </c>
      <c r="J345" s="52">
        <f>SUM($H$18:$H345)</f>
        <v>4944199.707302839</v>
      </c>
    </row>
    <row r="346" spans="1:10" ht="15">
      <c r="A346" s="35">
        <f t="shared" si="49"/>
        <v>329</v>
      </c>
      <c r="B346" s="51">
        <f t="shared" si="45"/>
        <v>54027</v>
      </c>
      <c r="C346" s="52">
        <f t="shared" si="50"/>
        <v>0</v>
      </c>
      <c r="D346" s="52">
        <f t="shared" si="53"/>
        <v>63023.331707237965</v>
      </c>
      <c r="E346" s="53">
        <f t="shared" si="46"/>
        <v>0</v>
      </c>
      <c r="F346" s="52">
        <f t="shared" si="47"/>
        <v>0</v>
      </c>
      <c r="G346" s="52">
        <f t="shared" si="51"/>
        <v>0</v>
      </c>
      <c r="H346" s="52">
        <f t="shared" si="52"/>
        <v>0</v>
      </c>
      <c r="I346" s="52">
        <f t="shared" si="48"/>
        <v>0</v>
      </c>
      <c r="J346" s="52">
        <f>SUM($H$18:$H346)</f>
        <v>4944199.707302839</v>
      </c>
    </row>
    <row r="347" spans="1:10" ht="15">
      <c r="A347" s="35">
        <f t="shared" si="49"/>
        <v>330</v>
      </c>
      <c r="B347" s="51">
        <f t="shared" si="45"/>
        <v>54058</v>
      </c>
      <c r="C347" s="52">
        <f t="shared" si="50"/>
        <v>0</v>
      </c>
      <c r="D347" s="52">
        <f t="shared" si="53"/>
        <v>63023.331707237965</v>
      </c>
      <c r="E347" s="53">
        <f t="shared" si="46"/>
        <v>0</v>
      </c>
      <c r="F347" s="52">
        <f t="shared" si="47"/>
        <v>0</v>
      </c>
      <c r="G347" s="52">
        <f t="shared" si="51"/>
        <v>0</v>
      </c>
      <c r="H347" s="52">
        <f t="shared" si="52"/>
        <v>0</v>
      </c>
      <c r="I347" s="52">
        <f t="shared" si="48"/>
        <v>0</v>
      </c>
      <c r="J347" s="52">
        <f>SUM($H$18:$H347)</f>
        <v>4944199.707302839</v>
      </c>
    </row>
    <row r="348" spans="1:10" ht="15">
      <c r="A348" s="35">
        <f t="shared" si="49"/>
        <v>331</v>
      </c>
      <c r="B348" s="51">
        <f t="shared" si="45"/>
        <v>54089</v>
      </c>
      <c r="C348" s="52">
        <f t="shared" si="50"/>
        <v>0</v>
      </c>
      <c r="D348" s="52">
        <f t="shared" si="53"/>
        <v>63023.331707237965</v>
      </c>
      <c r="E348" s="53">
        <f t="shared" si="46"/>
        <v>0</v>
      </c>
      <c r="F348" s="52">
        <f t="shared" si="47"/>
        <v>0</v>
      </c>
      <c r="G348" s="52">
        <f t="shared" si="51"/>
        <v>0</v>
      </c>
      <c r="H348" s="52">
        <f t="shared" si="52"/>
        <v>0</v>
      </c>
      <c r="I348" s="52">
        <f t="shared" si="48"/>
        <v>0</v>
      </c>
      <c r="J348" s="52">
        <f>SUM($H$18:$H348)</f>
        <v>4944199.707302839</v>
      </c>
    </row>
    <row r="349" spans="1:10" ht="15">
      <c r="A349" s="35">
        <f t="shared" si="49"/>
        <v>332</v>
      </c>
      <c r="B349" s="51">
        <f t="shared" si="45"/>
        <v>54118</v>
      </c>
      <c r="C349" s="52">
        <f t="shared" si="50"/>
        <v>0</v>
      </c>
      <c r="D349" s="52">
        <f t="shared" si="53"/>
        <v>63023.331707237965</v>
      </c>
      <c r="E349" s="53">
        <f t="shared" si="46"/>
        <v>0</v>
      </c>
      <c r="F349" s="52">
        <f t="shared" si="47"/>
        <v>0</v>
      </c>
      <c r="G349" s="52">
        <f t="shared" si="51"/>
        <v>0</v>
      </c>
      <c r="H349" s="52">
        <f t="shared" si="52"/>
        <v>0</v>
      </c>
      <c r="I349" s="52">
        <f t="shared" si="48"/>
        <v>0</v>
      </c>
      <c r="J349" s="52">
        <f>SUM($H$18:$H349)</f>
        <v>4944199.707302839</v>
      </c>
    </row>
    <row r="350" spans="1:10" ht="15">
      <c r="A350" s="35">
        <f t="shared" si="49"/>
        <v>333</v>
      </c>
      <c r="B350" s="51">
        <f t="shared" si="45"/>
        <v>54149</v>
      </c>
      <c r="C350" s="52">
        <f t="shared" si="50"/>
        <v>0</v>
      </c>
      <c r="D350" s="52">
        <f t="shared" si="53"/>
        <v>63023.331707237965</v>
      </c>
      <c r="E350" s="53">
        <f t="shared" si="46"/>
        <v>0</v>
      </c>
      <c r="F350" s="52">
        <f t="shared" si="47"/>
        <v>0</v>
      </c>
      <c r="G350" s="52">
        <f t="shared" si="51"/>
        <v>0</v>
      </c>
      <c r="H350" s="52">
        <f t="shared" si="52"/>
        <v>0</v>
      </c>
      <c r="I350" s="52">
        <f t="shared" si="48"/>
        <v>0</v>
      </c>
      <c r="J350" s="52">
        <f>SUM($H$18:$H350)</f>
        <v>4944199.707302839</v>
      </c>
    </row>
    <row r="351" spans="1:10" ht="15">
      <c r="A351" s="35">
        <f t="shared" si="49"/>
        <v>334</v>
      </c>
      <c r="B351" s="51">
        <f t="shared" si="45"/>
        <v>54179</v>
      </c>
      <c r="C351" s="52">
        <f t="shared" si="50"/>
        <v>0</v>
      </c>
      <c r="D351" s="52">
        <f t="shared" si="53"/>
        <v>63023.331707237965</v>
      </c>
      <c r="E351" s="53">
        <f t="shared" si="46"/>
        <v>0</v>
      </c>
      <c r="F351" s="52">
        <f t="shared" si="47"/>
        <v>0</v>
      </c>
      <c r="G351" s="52">
        <f t="shared" si="51"/>
        <v>0</v>
      </c>
      <c r="H351" s="52">
        <f t="shared" si="52"/>
        <v>0</v>
      </c>
      <c r="I351" s="52">
        <f t="shared" si="48"/>
        <v>0</v>
      </c>
      <c r="J351" s="52">
        <f>SUM($H$18:$H351)</f>
        <v>4944199.707302839</v>
      </c>
    </row>
    <row r="352" spans="1:10" ht="15">
      <c r="A352" s="35">
        <f t="shared" si="49"/>
        <v>335</v>
      </c>
      <c r="B352" s="51">
        <f t="shared" si="45"/>
        <v>54210</v>
      </c>
      <c r="C352" s="52">
        <f t="shared" si="50"/>
        <v>0</v>
      </c>
      <c r="D352" s="52">
        <f t="shared" si="53"/>
        <v>63023.331707237965</v>
      </c>
      <c r="E352" s="53">
        <f t="shared" si="46"/>
        <v>0</v>
      </c>
      <c r="F352" s="52">
        <f t="shared" si="47"/>
        <v>0</v>
      </c>
      <c r="G352" s="52">
        <f t="shared" si="51"/>
        <v>0</v>
      </c>
      <c r="H352" s="52">
        <f t="shared" si="52"/>
        <v>0</v>
      </c>
      <c r="I352" s="52">
        <f t="shared" si="48"/>
        <v>0</v>
      </c>
      <c r="J352" s="52">
        <f>SUM($H$18:$H352)</f>
        <v>4944199.707302839</v>
      </c>
    </row>
    <row r="353" spans="1:10" ht="15">
      <c r="A353" s="35">
        <f t="shared" si="49"/>
        <v>336</v>
      </c>
      <c r="B353" s="51">
        <f t="shared" si="45"/>
        <v>54240</v>
      </c>
      <c r="C353" s="52">
        <f t="shared" si="50"/>
        <v>0</v>
      </c>
      <c r="D353" s="52">
        <f t="shared" si="53"/>
        <v>63023.331707237965</v>
      </c>
      <c r="E353" s="53">
        <f t="shared" si="46"/>
        <v>0</v>
      </c>
      <c r="F353" s="52">
        <f t="shared" si="47"/>
        <v>0</v>
      </c>
      <c r="G353" s="52">
        <f t="shared" si="51"/>
        <v>0</v>
      </c>
      <c r="H353" s="52">
        <f t="shared" si="52"/>
        <v>0</v>
      </c>
      <c r="I353" s="52">
        <f t="shared" si="48"/>
        <v>0</v>
      </c>
      <c r="J353" s="52">
        <f>SUM($H$18:$H353)</f>
        <v>4944199.707302839</v>
      </c>
    </row>
    <row r="354" spans="1:10" ht="15">
      <c r="A354" s="35">
        <f t="shared" si="49"/>
        <v>337</v>
      </c>
      <c r="B354" s="51">
        <f t="shared" si="45"/>
        <v>54271</v>
      </c>
      <c r="C354" s="52">
        <f t="shared" si="50"/>
        <v>0</v>
      </c>
      <c r="D354" s="52">
        <f t="shared" si="53"/>
        <v>63023.331707237965</v>
      </c>
      <c r="E354" s="53">
        <f t="shared" si="46"/>
        <v>0</v>
      </c>
      <c r="F354" s="52">
        <f t="shared" si="47"/>
        <v>0</v>
      </c>
      <c r="G354" s="52">
        <f t="shared" si="51"/>
        <v>0</v>
      </c>
      <c r="H354" s="52">
        <f t="shared" si="52"/>
        <v>0</v>
      </c>
      <c r="I354" s="52">
        <f t="shared" si="48"/>
        <v>0</v>
      </c>
      <c r="J354" s="52">
        <f>SUM($H$18:$H354)</f>
        <v>4944199.707302839</v>
      </c>
    </row>
    <row r="355" spans="1:10" ht="15">
      <c r="A355" s="35">
        <f t="shared" si="49"/>
        <v>338</v>
      </c>
      <c r="B355" s="51">
        <f t="shared" si="45"/>
        <v>54302</v>
      </c>
      <c r="C355" s="52">
        <f t="shared" si="50"/>
        <v>0</v>
      </c>
      <c r="D355" s="52">
        <f t="shared" si="53"/>
        <v>63023.331707237965</v>
      </c>
      <c r="E355" s="53">
        <f t="shared" si="46"/>
        <v>0</v>
      </c>
      <c r="F355" s="52">
        <f t="shared" si="47"/>
        <v>0</v>
      </c>
      <c r="G355" s="52">
        <f t="shared" si="51"/>
        <v>0</v>
      </c>
      <c r="H355" s="52">
        <f t="shared" si="52"/>
        <v>0</v>
      </c>
      <c r="I355" s="52">
        <f t="shared" si="48"/>
        <v>0</v>
      </c>
      <c r="J355" s="52">
        <f>SUM($H$18:$H355)</f>
        <v>4944199.707302839</v>
      </c>
    </row>
    <row r="356" spans="1:10" ht="15">
      <c r="A356" s="35">
        <f t="shared" si="49"/>
        <v>339</v>
      </c>
      <c r="B356" s="51">
        <f t="shared" si="45"/>
        <v>54332</v>
      </c>
      <c r="C356" s="52">
        <f t="shared" si="50"/>
        <v>0</v>
      </c>
      <c r="D356" s="52">
        <f t="shared" si="53"/>
        <v>63023.331707237965</v>
      </c>
      <c r="E356" s="53">
        <f t="shared" si="46"/>
        <v>0</v>
      </c>
      <c r="F356" s="52">
        <f t="shared" si="47"/>
        <v>0</v>
      </c>
      <c r="G356" s="52">
        <f t="shared" si="51"/>
        <v>0</v>
      </c>
      <c r="H356" s="52">
        <f t="shared" si="52"/>
        <v>0</v>
      </c>
      <c r="I356" s="52">
        <f t="shared" si="48"/>
        <v>0</v>
      </c>
      <c r="J356" s="52">
        <f>SUM($H$18:$H356)</f>
        <v>4944199.707302839</v>
      </c>
    </row>
    <row r="357" spans="1:10" ht="15">
      <c r="A357" s="35">
        <f t="shared" si="49"/>
        <v>340</v>
      </c>
      <c r="B357" s="51">
        <f t="shared" si="45"/>
        <v>54363</v>
      </c>
      <c r="C357" s="52">
        <f t="shared" si="50"/>
        <v>0</v>
      </c>
      <c r="D357" s="52">
        <f t="shared" si="53"/>
        <v>63023.331707237965</v>
      </c>
      <c r="E357" s="53">
        <f t="shared" si="46"/>
        <v>0</v>
      </c>
      <c r="F357" s="52">
        <f t="shared" si="47"/>
        <v>0</v>
      </c>
      <c r="G357" s="52">
        <f t="shared" si="51"/>
        <v>0</v>
      </c>
      <c r="H357" s="52">
        <f t="shared" si="52"/>
        <v>0</v>
      </c>
      <c r="I357" s="52">
        <f t="shared" si="48"/>
        <v>0</v>
      </c>
      <c r="J357" s="52">
        <f>SUM($H$18:$H357)</f>
        <v>4944199.707302839</v>
      </c>
    </row>
    <row r="358" spans="1:10" ht="15">
      <c r="A358" s="35">
        <f t="shared" si="49"/>
        <v>341</v>
      </c>
      <c r="B358" s="51">
        <f t="shared" si="45"/>
        <v>54393</v>
      </c>
      <c r="C358" s="52">
        <f t="shared" si="50"/>
        <v>0</v>
      </c>
      <c r="D358" s="52">
        <f t="shared" si="53"/>
        <v>63023.331707237965</v>
      </c>
      <c r="E358" s="53">
        <f t="shared" si="46"/>
        <v>0</v>
      </c>
      <c r="F358" s="52">
        <f t="shared" si="47"/>
        <v>0</v>
      </c>
      <c r="G358" s="52">
        <f t="shared" si="51"/>
        <v>0</v>
      </c>
      <c r="H358" s="52">
        <f t="shared" si="52"/>
        <v>0</v>
      </c>
      <c r="I358" s="52">
        <f t="shared" si="48"/>
        <v>0</v>
      </c>
      <c r="J358" s="52">
        <f>SUM($H$18:$H358)</f>
        <v>4944199.707302839</v>
      </c>
    </row>
    <row r="359" spans="1:10" ht="15">
      <c r="A359" s="35">
        <f t="shared" si="49"/>
        <v>342</v>
      </c>
      <c r="B359" s="51">
        <f t="shared" si="45"/>
        <v>54424</v>
      </c>
      <c r="C359" s="52">
        <f t="shared" si="50"/>
        <v>0</v>
      </c>
      <c r="D359" s="52">
        <f t="shared" si="53"/>
        <v>63023.331707237965</v>
      </c>
      <c r="E359" s="53">
        <f t="shared" si="46"/>
        <v>0</v>
      </c>
      <c r="F359" s="52">
        <f t="shared" si="47"/>
        <v>0</v>
      </c>
      <c r="G359" s="52">
        <f t="shared" si="51"/>
        <v>0</v>
      </c>
      <c r="H359" s="52">
        <f t="shared" si="52"/>
        <v>0</v>
      </c>
      <c r="I359" s="52">
        <f t="shared" si="48"/>
        <v>0</v>
      </c>
      <c r="J359" s="52">
        <f>SUM($H$18:$H359)</f>
        <v>4944199.707302839</v>
      </c>
    </row>
    <row r="360" spans="1:10" ht="15">
      <c r="A360" s="35">
        <f t="shared" si="49"/>
        <v>343</v>
      </c>
      <c r="B360" s="51">
        <f t="shared" si="45"/>
        <v>54455</v>
      </c>
      <c r="C360" s="52">
        <f t="shared" si="50"/>
        <v>0</v>
      </c>
      <c r="D360" s="52">
        <f t="shared" si="53"/>
        <v>63023.331707237965</v>
      </c>
      <c r="E360" s="53">
        <f t="shared" si="46"/>
        <v>0</v>
      </c>
      <c r="F360" s="52">
        <f t="shared" si="47"/>
        <v>0</v>
      </c>
      <c r="G360" s="52">
        <f t="shared" si="51"/>
        <v>0</v>
      </c>
      <c r="H360" s="52">
        <f t="shared" si="52"/>
        <v>0</v>
      </c>
      <c r="I360" s="52">
        <f t="shared" si="48"/>
        <v>0</v>
      </c>
      <c r="J360" s="52">
        <f>SUM($H$18:$H360)</f>
        <v>4944199.707302839</v>
      </c>
    </row>
    <row r="361" spans="1:10" ht="15">
      <c r="A361" s="35">
        <f t="shared" si="49"/>
        <v>344</v>
      </c>
      <c r="B361" s="51">
        <f t="shared" si="45"/>
        <v>54483</v>
      </c>
      <c r="C361" s="52">
        <f t="shared" si="50"/>
        <v>0</v>
      </c>
      <c r="D361" s="52">
        <f t="shared" si="53"/>
        <v>63023.331707237965</v>
      </c>
      <c r="E361" s="53">
        <f t="shared" si="46"/>
        <v>0</v>
      </c>
      <c r="F361" s="52">
        <f t="shared" si="47"/>
        <v>0</v>
      </c>
      <c r="G361" s="52">
        <f t="shared" si="51"/>
        <v>0</v>
      </c>
      <c r="H361" s="52">
        <f t="shared" si="52"/>
        <v>0</v>
      </c>
      <c r="I361" s="52">
        <f t="shared" si="48"/>
        <v>0</v>
      </c>
      <c r="J361" s="52">
        <f>SUM($H$18:$H361)</f>
        <v>4944199.707302839</v>
      </c>
    </row>
    <row r="362" spans="1:10" ht="15">
      <c r="A362" s="35">
        <f t="shared" si="49"/>
        <v>345</v>
      </c>
      <c r="B362" s="51">
        <f t="shared" si="45"/>
        <v>54514</v>
      </c>
      <c r="C362" s="52">
        <f t="shared" si="50"/>
        <v>0</v>
      </c>
      <c r="D362" s="52">
        <f t="shared" si="53"/>
        <v>63023.331707237965</v>
      </c>
      <c r="E362" s="53">
        <f t="shared" si="46"/>
        <v>0</v>
      </c>
      <c r="F362" s="52">
        <f t="shared" si="47"/>
        <v>0</v>
      </c>
      <c r="G362" s="52">
        <f t="shared" si="51"/>
        <v>0</v>
      </c>
      <c r="H362" s="52">
        <f t="shared" si="52"/>
        <v>0</v>
      </c>
      <c r="I362" s="52">
        <f t="shared" si="48"/>
        <v>0</v>
      </c>
      <c r="J362" s="52">
        <f>SUM($H$18:$H362)</f>
        <v>4944199.707302839</v>
      </c>
    </row>
    <row r="363" spans="1:10" ht="15">
      <c r="A363" s="35">
        <f t="shared" si="49"/>
        <v>346</v>
      </c>
      <c r="B363" s="51">
        <f t="shared" si="45"/>
        <v>54544</v>
      </c>
      <c r="C363" s="52">
        <f t="shared" si="50"/>
        <v>0</v>
      </c>
      <c r="D363" s="52">
        <f t="shared" si="53"/>
        <v>63023.331707237965</v>
      </c>
      <c r="E363" s="53">
        <f t="shared" si="46"/>
        <v>0</v>
      </c>
      <c r="F363" s="52">
        <f t="shared" si="47"/>
        <v>0</v>
      </c>
      <c r="G363" s="52">
        <f t="shared" si="51"/>
        <v>0</v>
      </c>
      <c r="H363" s="52">
        <f t="shared" si="52"/>
        <v>0</v>
      </c>
      <c r="I363" s="52">
        <f t="shared" si="48"/>
        <v>0</v>
      </c>
      <c r="J363" s="52">
        <f>SUM($H$18:$H363)</f>
        <v>4944199.707302839</v>
      </c>
    </row>
    <row r="364" spans="1:10" ht="15">
      <c r="A364" s="35">
        <f t="shared" si="49"/>
        <v>347</v>
      </c>
      <c r="B364" s="51">
        <f t="shared" si="45"/>
        <v>54575</v>
      </c>
      <c r="C364" s="52">
        <f t="shared" si="50"/>
        <v>0</v>
      </c>
      <c r="D364" s="52">
        <f t="shared" si="53"/>
        <v>63023.331707237965</v>
      </c>
      <c r="E364" s="53">
        <f t="shared" si="46"/>
        <v>0</v>
      </c>
      <c r="F364" s="52">
        <f t="shared" si="47"/>
        <v>0</v>
      </c>
      <c r="G364" s="52">
        <f t="shared" si="51"/>
        <v>0</v>
      </c>
      <c r="H364" s="52">
        <f t="shared" si="52"/>
        <v>0</v>
      </c>
      <c r="I364" s="52">
        <f t="shared" si="48"/>
        <v>0</v>
      </c>
      <c r="J364" s="52">
        <f>SUM($H$18:$H364)</f>
        <v>4944199.707302839</v>
      </c>
    </row>
    <row r="365" spans="1:10" ht="15">
      <c r="A365" s="35">
        <f t="shared" si="49"/>
        <v>348</v>
      </c>
      <c r="B365" s="51">
        <f t="shared" si="45"/>
        <v>54605</v>
      </c>
      <c r="C365" s="52">
        <f t="shared" si="50"/>
        <v>0</v>
      </c>
      <c r="D365" s="52">
        <f t="shared" si="53"/>
        <v>63023.331707237965</v>
      </c>
      <c r="E365" s="53">
        <f t="shared" si="46"/>
        <v>0</v>
      </c>
      <c r="F365" s="52">
        <f t="shared" si="47"/>
        <v>0</v>
      </c>
      <c r="G365" s="52">
        <f t="shared" si="51"/>
        <v>0</v>
      </c>
      <c r="H365" s="52">
        <f t="shared" si="52"/>
        <v>0</v>
      </c>
      <c r="I365" s="52">
        <f t="shared" si="48"/>
        <v>0</v>
      </c>
      <c r="J365" s="52">
        <f>SUM($H$18:$H365)</f>
        <v>4944199.707302839</v>
      </c>
    </row>
    <row r="366" spans="1:10" ht="15">
      <c r="A366" s="35">
        <f t="shared" si="49"/>
        <v>349</v>
      </c>
      <c r="B366" s="51">
        <f t="shared" si="45"/>
        <v>54636</v>
      </c>
      <c r="C366" s="52">
        <f t="shared" si="50"/>
        <v>0</v>
      </c>
      <c r="D366" s="52">
        <f t="shared" si="53"/>
        <v>63023.331707237965</v>
      </c>
      <c r="E366" s="53">
        <f t="shared" si="46"/>
        <v>0</v>
      </c>
      <c r="F366" s="52">
        <f t="shared" si="47"/>
        <v>0</v>
      </c>
      <c r="G366" s="52">
        <f t="shared" si="51"/>
        <v>0</v>
      </c>
      <c r="H366" s="52">
        <f t="shared" si="52"/>
        <v>0</v>
      </c>
      <c r="I366" s="52">
        <f t="shared" si="48"/>
        <v>0</v>
      </c>
      <c r="J366" s="52">
        <f>SUM($H$18:$H366)</f>
        <v>4944199.707302839</v>
      </c>
    </row>
    <row r="367" spans="1:10" ht="15">
      <c r="A367" s="35">
        <f t="shared" si="49"/>
        <v>350</v>
      </c>
      <c r="B367" s="51">
        <f t="shared" si="45"/>
        <v>54667</v>
      </c>
      <c r="C367" s="52">
        <f t="shared" si="50"/>
        <v>0</v>
      </c>
      <c r="D367" s="52">
        <f t="shared" si="53"/>
        <v>63023.331707237965</v>
      </c>
      <c r="E367" s="53">
        <f t="shared" si="46"/>
        <v>0</v>
      </c>
      <c r="F367" s="52">
        <f t="shared" si="47"/>
        <v>0</v>
      </c>
      <c r="G367" s="52">
        <f t="shared" si="51"/>
        <v>0</v>
      </c>
      <c r="H367" s="52">
        <f t="shared" si="52"/>
        <v>0</v>
      </c>
      <c r="I367" s="52">
        <f t="shared" si="48"/>
        <v>0</v>
      </c>
      <c r="J367" s="52">
        <f>SUM($H$18:$H367)</f>
        <v>4944199.707302839</v>
      </c>
    </row>
    <row r="368" spans="1:10" ht="15">
      <c r="A368" s="35">
        <f t="shared" si="49"/>
        <v>351</v>
      </c>
      <c r="B368" s="51">
        <f t="shared" si="45"/>
        <v>54697</v>
      </c>
      <c r="C368" s="52">
        <f t="shared" si="50"/>
        <v>0</v>
      </c>
      <c r="D368" s="52">
        <f t="shared" si="53"/>
        <v>63023.331707237965</v>
      </c>
      <c r="E368" s="53">
        <f t="shared" si="46"/>
        <v>0</v>
      </c>
      <c r="F368" s="52">
        <f t="shared" si="47"/>
        <v>0</v>
      </c>
      <c r="G368" s="52">
        <f t="shared" si="51"/>
        <v>0</v>
      </c>
      <c r="H368" s="52">
        <f t="shared" si="52"/>
        <v>0</v>
      </c>
      <c r="I368" s="52">
        <f t="shared" si="48"/>
        <v>0</v>
      </c>
      <c r="J368" s="52">
        <f>SUM($H$18:$H368)</f>
        <v>4944199.707302839</v>
      </c>
    </row>
    <row r="369" spans="1:10" ht="15">
      <c r="A369" s="35">
        <f t="shared" si="49"/>
        <v>352</v>
      </c>
      <c r="B369" s="51">
        <f t="shared" si="45"/>
        <v>54728</v>
      </c>
      <c r="C369" s="52">
        <f t="shared" si="50"/>
        <v>0</v>
      </c>
      <c r="D369" s="52">
        <f t="shared" si="53"/>
        <v>63023.331707237965</v>
      </c>
      <c r="E369" s="53">
        <f t="shared" si="46"/>
        <v>0</v>
      </c>
      <c r="F369" s="52">
        <f t="shared" si="47"/>
        <v>0</v>
      </c>
      <c r="G369" s="52">
        <f t="shared" si="51"/>
        <v>0</v>
      </c>
      <c r="H369" s="52">
        <f t="shared" si="52"/>
        <v>0</v>
      </c>
      <c r="I369" s="52">
        <f t="shared" si="48"/>
        <v>0</v>
      </c>
      <c r="J369" s="52">
        <f>SUM($H$18:$H369)</f>
        <v>4944199.707302839</v>
      </c>
    </row>
    <row r="370" spans="1:10" ht="15">
      <c r="A370" s="35">
        <f t="shared" si="49"/>
        <v>353</v>
      </c>
      <c r="B370" s="51">
        <f t="shared" si="45"/>
        <v>54758</v>
      </c>
      <c r="C370" s="52">
        <f t="shared" si="50"/>
        <v>0</v>
      </c>
      <c r="D370" s="52">
        <f t="shared" si="53"/>
        <v>63023.331707237965</v>
      </c>
      <c r="E370" s="53">
        <f t="shared" si="46"/>
        <v>0</v>
      </c>
      <c r="F370" s="52">
        <f t="shared" si="47"/>
        <v>0</v>
      </c>
      <c r="G370" s="52">
        <f t="shared" si="51"/>
        <v>0</v>
      </c>
      <c r="H370" s="52">
        <f t="shared" si="52"/>
        <v>0</v>
      </c>
      <c r="I370" s="52">
        <f t="shared" si="48"/>
        <v>0</v>
      </c>
      <c r="J370" s="52">
        <f>SUM($H$18:$H370)</f>
        <v>4944199.707302839</v>
      </c>
    </row>
    <row r="371" spans="1:10" ht="15">
      <c r="A371" s="35">
        <f t="shared" si="49"/>
        <v>354</v>
      </c>
      <c r="B371" s="51">
        <f t="shared" si="45"/>
        <v>54789</v>
      </c>
      <c r="C371" s="52">
        <f t="shared" si="50"/>
        <v>0</v>
      </c>
      <c r="D371" s="52">
        <f t="shared" si="53"/>
        <v>63023.331707237965</v>
      </c>
      <c r="E371" s="53">
        <f t="shared" si="46"/>
        <v>0</v>
      </c>
      <c r="F371" s="52">
        <f t="shared" si="47"/>
        <v>0</v>
      </c>
      <c r="G371" s="52">
        <f t="shared" si="51"/>
        <v>0</v>
      </c>
      <c r="H371" s="52">
        <f t="shared" si="52"/>
        <v>0</v>
      </c>
      <c r="I371" s="52">
        <f t="shared" si="48"/>
        <v>0</v>
      </c>
      <c r="J371" s="52">
        <f>SUM($H$18:$H371)</f>
        <v>4944199.707302839</v>
      </c>
    </row>
    <row r="372" spans="1:10" ht="15">
      <c r="A372" s="35">
        <f t="shared" si="49"/>
        <v>355</v>
      </c>
      <c r="B372" s="51">
        <f t="shared" si="45"/>
        <v>54820</v>
      </c>
      <c r="C372" s="52">
        <f t="shared" si="50"/>
        <v>0</v>
      </c>
      <c r="D372" s="52">
        <f t="shared" si="53"/>
        <v>63023.331707237965</v>
      </c>
      <c r="E372" s="53">
        <f t="shared" si="46"/>
        <v>0</v>
      </c>
      <c r="F372" s="52">
        <f t="shared" si="47"/>
        <v>0</v>
      </c>
      <c r="G372" s="52">
        <f t="shared" si="51"/>
        <v>0</v>
      </c>
      <c r="H372" s="52">
        <f t="shared" si="52"/>
        <v>0</v>
      </c>
      <c r="I372" s="52">
        <f t="shared" si="48"/>
        <v>0</v>
      </c>
      <c r="J372" s="52">
        <f>SUM($H$18:$H372)</f>
        <v>4944199.707302839</v>
      </c>
    </row>
    <row r="373" spans="1:10" ht="15">
      <c r="A373" s="35">
        <f t="shared" si="49"/>
        <v>356</v>
      </c>
      <c r="B373" s="51">
        <f t="shared" si="45"/>
        <v>54848</v>
      </c>
      <c r="C373" s="52">
        <f t="shared" si="50"/>
        <v>0</v>
      </c>
      <c r="D373" s="52">
        <f t="shared" si="53"/>
        <v>63023.331707237965</v>
      </c>
      <c r="E373" s="53">
        <f t="shared" si="46"/>
        <v>0</v>
      </c>
      <c r="F373" s="52">
        <f t="shared" si="47"/>
        <v>0</v>
      </c>
      <c r="G373" s="52">
        <f t="shared" si="51"/>
        <v>0</v>
      </c>
      <c r="H373" s="52">
        <f t="shared" si="52"/>
        <v>0</v>
      </c>
      <c r="I373" s="52">
        <f t="shared" si="48"/>
        <v>0</v>
      </c>
      <c r="J373" s="52">
        <f>SUM($H$18:$H373)</f>
        <v>4944199.707302839</v>
      </c>
    </row>
    <row r="374" spans="1:10" ht="15">
      <c r="A374" s="35">
        <f t="shared" si="49"/>
        <v>357</v>
      </c>
      <c r="B374" s="51">
        <f t="shared" si="45"/>
        <v>54879</v>
      </c>
      <c r="C374" s="52">
        <f t="shared" si="50"/>
        <v>0</v>
      </c>
      <c r="D374" s="52">
        <f t="shared" si="53"/>
        <v>63023.331707237965</v>
      </c>
      <c r="E374" s="53">
        <f t="shared" si="46"/>
        <v>0</v>
      </c>
      <c r="F374" s="52">
        <f t="shared" si="47"/>
        <v>0</v>
      </c>
      <c r="G374" s="52">
        <f t="shared" si="51"/>
        <v>0</v>
      </c>
      <c r="H374" s="52">
        <f t="shared" si="52"/>
        <v>0</v>
      </c>
      <c r="I374" s="52">
        <f t="shared" si="48"/>
        <v>0</v>
      </c>
      <c r="J374" s="52">
        <f>SUM($H$18:$H374)</f>
        <v>4944199.707302839</v>
      </c>
    </row>
    <row r="375" spans="1:10" ht="15">
      <c r="A375" s="35">
        <f t="shared" si="49"/>
        <v>358</v>
      </c>
      <c r="B375" s="51">
        <f t="shared" si="45"/>
        <v>54909</v>
      </c>
      <c r="C375" s="52">
        <f t="shared" si="50"/>
        <v>0</v>
      </c>
      <c r="D375" s="52">
        <f t="shared" si="53"/>
        <v>63023.331707237965</v>
      </c>
      <c r="E375" s="53">
        <f t="shared" si="46"/>
        <v>0</v>
      </c>
      <c r="F375" s="52">
        <f t="shared" si="47"/>
        <v>0</v>
      </c>
      <c r="G375" s="52">
        <f t="shared" si="51"/>
        <v>0</v>
      </c>
      <c r="H375" s="52">
        <f t="shared" si="52"/>
        <v>0</v>
      </c>
      <c r="I375" s="52">
        <f t="shared" si="48"/>
        <v>0</v>
      </c>
      <c r="J375" s="52">
        <f>SUM($H$18:$H375)</f>
        <v>4944199.707302839</v>
      </c>
    </row>
    <row r="376" spans="1:10" ht="15">
      <c r="A376" s="35">
        <f t="shared" si="49"/>
        <v>359</v>
      </c>
      <c r="B376" s="51">
        <f t="shared" si="45"/>
        <v>54940</v>
      </c>
      <c r="C376" s="52">
        <f t="shared" si="50"/>
        <v>0</v>
      </c>
      <c r="D376" s="52">
        <f t="shared" si="53"/>
        <v>63023.331707237965</v>
      </c>
      <c r="E376" s="53">
        <f t="shared" si="46"/>
        <v>0</v>
      </c>
      <c r="F376" s="52">
        <f t="shared" si="47"/>
        <v>0</v>
      </c>
      <c r="G376" s="52">
        <f t="shared" si="51"/>
        <v>0</v>
      </c>
      <c r="H376" s="52">
        <f t="shared" si="52"/>
        <v>0</v>
      </c>
      <c r="I376" s="52">
        <f t="shared" si="48"/>
        <v>0</v>
      </c>
      <c r="J376" s="52">
        <f>SUM($H$18:$H376)</f>
        <v>4944199.707302839</v>
      </c>
    </row>
    <row r="377" spans="1:10" ht="15">
      <c r="A377" s="35">
        <f t="shared" si="49"/>
        <v>360</v>
      </c>
      <c r="B377" s="51">
        <f t="shared" si="45"/>
        <v>54970</v>
      </c>
      <c r="C377" s="52">
        <f aca="true" t="shared" si="54" ref="C377:C440">IF(Pay_Num&lt;&gt;"",I376,"")</f>
        <v>0</v>
      </c>
      <c r="D377" s="52">
        <f t="shared" si="53"/>
        <v>63023.331707237965</v>
      </c>
      <c r="E377" s="53">
        <f t="shared" si="46"/>
        <v>0</v>
      </c>
      <c r="F377" s="52">
        <f t="shared" si="47"/>
        <v>0</v>
      </c>
      <c r="G377" s="52">
        <f t="shared" si="51"/>
        <v>0</v>
      </c>
      <c r="H377" s="52">
        <f t="shared" si="52"/>
        <v>0</v>
      </c>
      <c r="I377" s="52">
        <f t="shared" si="48"/>
        <v>0</v>
      </c>
      <c r="J377" s="52">
        <f>SUM($H$18:$H377)</f>
        <v>4944199.707302839</v>
      </c>
    </row>
    <row r="378" spans="1:10" ht="15">
      <c r="A378" s="35">
        <f t="shared" si="49"/>
        <v>361</v>
      </c>
      <c r="B378" s="51">
        <f t="shared" si="45"/>
        <v>55001</v>
      </c>
      <c r="C378" s="52">
        <f t="shared" si="54"/>
        <v>0</v>
      </c>
      <c r="D378" s="52">
        <f t="shared" si="53"/>
        <v>63023.331707237965</v>
      </c>
      <c r="E378" s="53">
        <f t="shared" si="46"/>
        <v>0</v>
      </c>
      <c r="F378" s="52">
        <f t="shared" si="47"/>
        <v>0</v>
      </c>
      <c r="G378" s="52">
        <f t="shared" si="51"/>
        <v>0</v>
      </c>
      <c r="H378" s="52">
        <f t="shared" si="52"/>
        <v>0</v>
      </c>
      <c r="I378" s="52">
        <f t="shared" si="48"/>
        <v>0</v>
      </c>
      <c r="J378" s="52">
        <f>SUM($H$18:$H378)</f>
        <v>4944199.707302839</v>
      </c>
    </row>
    <row r="379" spans="1:10" ht="15">
      <c r="A379" s="35">
        <f t="shared" si="49"/>
        <v>362</v>
      </c>
      <c r="B379" s="51">
        <f t="shared" si="45"/>
        <v>55032</v>
      </c>
      <c r="C379" s="52">
        <f t="shared" si="54"/>
        <v>0</v>
      </c>
      <c r="D379" s="52">
        <f t="shared" si="53"/>
        <v>63023.331707237965</v>
      </c>
      <c r="E379" s="53">
        <f t="shared" si="46"/>
        <v>0</v>
      </c>
      <c r="F379" s="52">
        <f t="shared" si="47"/>
        <v>0</v>
      </c>
      <c r="G379" s="52">
        <f t="shared" si="51"/>
        <v>0</v>
      </c>
      <c r="H379" s="52">
        <f t="shared" si="52"/>
        <v>0</v>
      </c>
      <c r="I379" s="52">
        <f t="shared" si="48"/>
        <v>0</v>
      </c>
      <c r="J379" s="52">
        <f>SUM($H$18:$H379)</f>
        <v>4944199.707302839</v>
      </c>
    </row>
    <row r="380" spans="1:10" ht="15">
      <c r="A380" s="35">
        <f t="shared" si="49"/>
        <v>363</v>
      </c>
      <c r="B380" s="51">
        <f t="shared" si="45"/>
        <v>55062</v>
      </c>
      <c r="C380" s="52">
        <f t="shared" si="54"/>
        <v>0</v>
      </c>
      <c r="D380" s="52">
        <f t="shared" si="53"/>
        <v>63023.331707237965</v>
      </c>
      <c r="E380" s="53">
        <f t="shared" si="46"/>
        <v>0</v>
      </c>
      <c r="F380" s="52">
        <f t="shared" si="47"/>
        <v>0</v>
      </c>
      <c r="G380" s="52">
        <f t="shared" si="51"/>
        <v>0</v>
      </c>
      <c r="H380" s="52">
        <f t="shared" si="52"/>
        <v>0</v>
      </c>
      <c r="I380" s="52">
        <f t="shared" si="48"/>
        <v>0</v>
      </c>
      <c r="J380" s="52">
        <f>SUM($H$18:$H380)</f>
        <v>4944199.707302839</v>
      </c>
    </row>
    <row r="381" spans="1:10" ht="15">
      <c r="A381" s="35">
        <f t="shared" si="49"/>
        <v>364</v>
      </c>
      <c r="B381" s="51">
        <f t="shared" si="45"/>
        <v>55093</v>
      </c>
      <c r="C381" s="52">
        <f t="shared" si="54"/>
        <v>0</v>
      </c>
      <c r="D381" s="52">
        <f t="shared" si="53"/>
        <v>63023.331707237965</v>
      </c>
      <c r="E381" s="53">
        <f t="shared" si="46"/>
        <v>0</v>
      </c>
      <c r="F381" s="52">
        <f t="shared" si="47"/>
        <v>0</v>
      </c>
      <c r="G381" s="52">
        <f t="shared" si="51"/>
        <v>0</v>
      </c>
      <c r="H381" s="52">
        <f t="shared" si="52"/>
        <v>0</v>
      </c>
      <c r="I381" s="52">
        <f t="shared" si="48"/>
        <v>0</v>
      </c>
      <c r="J381" s="52">
        <f>SUM($H$18:$H381)</f>
        <v>4944199.707302839</v>
      </c>
    </row>
    <row r="382" spans="1:10" ht="15">
      <c r="A382" s="35">
        <f t="shared" si="49"/>
        <v>365</v>
      </c>
      <c r="B382" s="51">
        <f t="shared" si="45"/>
        <v>55123</v>
      </c>
      <c r="C382" s="52">
        <f t="shared" si="54"/>
        <v>0</v>
      </c>
      <c r="D382" s="52">
        <f t="shared" si="53"/>
        <v>63023.331707237965</v>
      </c>
      <c r="E382" s="53">
        <f t="shared" si="46"/>
        <v>0</v>
      </c>
      <c r="F382" s="52">
        <f t="shared" si="47"/>
        <v>0</v>
      </c>
      <c r="G382" s="52">
        <f t="shared" si="51"/>
        <v>0</v>
      </c>
      <c r="H382" s="52">
        <f t="shared" si="52"/>
        <v>0</v>
      </c>
      <c r="I382" s="52">
        <f t="shared" si="48"/>
        <v>0</v>
      </c>
      <c r="J382" s="52">
        <f>SUM($H$18:$H382)</f>
        <v>4944199.707302839</v>
      </c>
    </row>
    <row r="383" spans="1:10" ht="15">
      <c r="A383" s="35">
        <f t="shared" si="49"/>
        <v>366</v>
      </c>
      <c r="B383" s="51">
        <f t="shared" si="45"/>
        <v>55154</v>
      </c>
      <c r="C383" s="52">
        <f t="shared" si="54"/>
        <v>0</v>
      </c>
      <c r="D383" s="52">
        <f t="shared" si="53"/>
        <v>63023.331707237965</v>
      </c>
      <c r="E383" s="53">
        <f t="shared" si="46"/>
        <v>0</v>
      </c>
      <c r="F383" s="52">
        <f t="shared" si="47"/>
        <v>0</v>
      </c>
      <c r="G383" s="52">
        <f t="shared" si="51"/>
        <v>0</v>
      </c>
      <c r="H383" s="52">
        <f t="shared" si="52"/>
        <v>0</v>
      </c>
      <c r="I383" s="52">
        <f t="shared" si="48"/>
        <v>0</v>
      </c>
      <c r="J383" s="52">
        <f>SUM($H$18:$H383)</f>
        <v>4944199.707302839</v>
      </c>
    </row>
    <row r="384" spans="1:10" ht="15">
      <c r="A384" s="35">
        <f t="shared" si="49"/>
        <v>367</v>
      </c>
      <c r="B384" s="51">
        <f t="shared" si="45"/>
        <v>55185</v>
      </c>
      <c r="C384" s="52">
        <f t="shared" si="54"/>
        <v>0</v>
      </c>
      <c r="D384" s="52">
        <f t="shared" si="53"/>
        <v>63023.331707237965</v>
      </c>
      <c r="E384" s="53">
        <f t="shared" si="46"/>
        <v>0</v>
      </c>
      <c r="F384" s="52">
        <f t="shared" si="47"/>
        <v>0</v>
      </c>
      <c r="G384" s="52">
        <f t="shared" si="51"/>
        <v>0</v>
      </c>
      <c r="H384" s="52">
        <f t="shared" si="52"/>
        <v>0</v>
      </c>
      <c r="I384" s="52">
        <f t="shared" si="48"/>
        <v>0</v>
      </c>
      <c r="J384" s="52">
        <f>SUM($H$18:$H384)</f>
        <v>4944199.707302839</v>
      </c>
    </row>
    <row r="385" spans="1:10" ht="15">
      <c r="A385" s="35">
        <f t="shared" si="49"/>
        <v>368</v>
      </c>
      <c r="B385" s="51">
        <f t="shared" si="45"/>
        <v>55213</v>
      </c>
      <c r="C385" s="52">
        <f t="shared" si="54"/>
        <v>0</v>
      </c>
      <c r="D385" s="52">
        <f t="shared" si="53"/>
        <v>63023.331707237965</v>
      </c>
      <c r="E385" s="53">
        <f t="shared" si="46"/>
        <v>0</v>
      </c>
      <c r="F385" s="52">
        <f t="shared" si="47"/>
        <v>0</v>
      </c>
      <c r="G385" s="52">
        <f t="shared" si="51"/>
        <v>0</v>
      </c>
      <c r="H385" s="52">
        <f t="shared" si="52"/>
        <v>0</v>
      </c>
      <c r="I385" s="52">
        <f t="shared" si="48"/>
        <v>0</v>
      </c>
      <c r="J385" s="52">
        <f>SUM($H$18:$H385)</f>
        <v>4944199.707302839</v>
      </c>
    </row>
    <row r="386" spans="1:10" ht="15">
      <c r="A386" s="35">
        <f t="shared" si="49"/>
        <v>369</v>
      </c>
      <c r="B386" s="51">
        <f t="shared" si="45"/>
        <v>55244</v>
      </c>
      <c r="C386" s="52">
        <f t="shared" si="54"/>
        <v>0</v>
      </c>
      <c r="D386" s="52">
        <f t="shared" si="53"/>
        <v>63023.331707237965</v>
      </c>
      <c r="E386" s="53">
        <f t="shared" si="46"/>
        <v>0</v>
      </c>
      <c r="F386" s="52">
        <f t="shared" si="47"/>
        <v>0</v>
      </c>
      <c r="G386" s="52">
        <f t="shared" si="51"/>
        <v>0</v>
      </c>
      <c r="H386" s="52">
        <f t="shared" si="52"/>
        <v>0</v>
      </c>
      <c r="I386" s="52">
        <f t="shared" si="48"/>
        <v>0</v>
      </c>
      <c r="J386" s="52">
        <f>SUM($H$18:$H386)</f>
        <v>4944199.707302839</v>
      </c>
    </row>
    <row r="387" spans="1:10" ht="15">
      <c r="A387" s="35">
        <f t="shared" si="49"/>
        <v>370</v>
      </c>
      <c r="B387" s="51">
        <f t="shared" si="45"/>
        <v>55274</v>
      </c>
      <c r="C387" s="52">
        <f t="shared" si="54"/>
        <v>0</v>
      </c>
      <c r="D387" s="52">
        <f t="shared" si="53"/>
        <v>63023.331707237965</v>
      </c>
      <c r="E387" s="53">
        <f t="shared" si="46"/>
        <v>0</v>
      </c>
      <c r="F387" s="52">
        <f t="shared" si="47"/>
        <v>0</v>
      </c>
      <c r="G387" s="52">
        <f t="shared" si="51"/>
        <v>0</v>
      </c>
      <c r="H387" s="52">
        <f t="shared" si="52"/>
        <v>0</v>
      </c>
      <c r="I387" s="52">
        <f t="shared" si="48"/>
        <v>0</v>
      </c>
      <c r="J387" s="52">
        <f>SUM($H$18:$H387)</f>
        <v>4944199.707302839</v>
      </c>
    </row>
    <row r="388" spans="1:10" ht="15">
      <c r="A388" s="35">
        <f t="shared" si="49"/>
        <v>371</v>
      </c>
      <c r="B388" s="51">
        <f t="shared" si="45"/>
        <v>55305</v>
      </c>
      <c r="C388" s="52">
        <f t="shared" si="54"/>
        <v>0</v>
      </c>
      <c r="D388" s="52">
        <f t="shared" si="53"/>
        <v>63023.331707237965</v>
      </c>
      <c r="E388" s="53">
        <f t="shared" si="46"/>
        <v>0</v>
      </c>
      <c r="F388" s="52">
        <f t="shared" si="47"/>
        <v>0</v>
      </c>
      <c r="G388" s="52">
        <f t="shared" si="51"/>
        <v>0</v>
      </c>
      <c r="H388" s="52">
        <f t="shared" si="52"/>
        <v>0</v>
      </c>
      <c r="I388" s="52">
        <f t="shared" si="48"/>
        <v>0</v>
      </c>
      <c r="J388" s="52">
        <f>SUM($H$18:$H388)</f>
        <v>4944199.707302839</v>
      </c>
    </row>
    <row r="389" spans="1:10" ht="15">
      <c r="A389" s="35">
        <f t="shared" si="49"/>
        <v>372</v>
      </c>
      <c r="B389" s="51">
        <f t="shared" si="45"/>
        <v>55335</v>
      </c>
      <c r="C389" s="52">
        <f t="shared" si="54"/>
        <v>0</v>
      </c>
      <c r="D389" s="52">
        <f t="shared" si="53"/>
        <v>63023.331707237965</v>
      </c>
      <c r="E389" s="53">
        <f t="shared" si="46"/>
        <v>0</v>
      </c>
      <c r="F389" s="52">
        <f t="shared" si="47"/>
        <v>0</v>
      </c>
      <c r="G389" s="52">
        <f t="shared" si="51"/>
        <v>0</v>
      </c>
      <c r="H389" s="52">
        <f t="shared" si="52"/>
        <v>0</v>
      </c>
      <c r="I389" s="52">
        <f t="shared" si="48"/>
        <v>0</v>
      </c>
      <c r="J389" s="52">
        <f>SUM($H$18:$H389)</f>
        <v>4944199.707302839</v>
      </c>
    </row>
    <row r="390" spans="1:10" ht="15">
      <c r="A390" s="35">
        <f t="shared" si="49"/>
        <v>373</v>
      </c>
      <c r="B390" s="51">
        <f t="shared" si="45"/>
        <v>55366</v>
      </c>
      <c r="C390" s="52">
        <f t="shared" si="54"/>
        <v>0</v>
      </c>
      <c r="D390" s="52">
        <f t="shared" si="53"/>
        <v>63023.331707237965</v>
      </c>
      <c r="E390" s="53">
        <f t="shared" si="46"/>
        <v>0</v>
      </c>
      <c r="F390" s="52">
        <f t="shared" si="47"/>
        <v>0</v>
      </c>
      <c r="G390" s="52">
        <f t="shared" si="51"/>
        <v>0</v>
      </c>
      <c r="H390" s="52">
        <f t="shared" si="52"/>
        <v>0</v>
      </c>
      <c r="I390" s="52">
        <f t="shared" si="48"/>
        <v>0</v>
      </c>
      <c r="J390" s="52">
        <f>SUM($H$18:$H390)</f>
        <v>4944199.707302839</v>
      </c>
    </row>
    <row r="391" spans="1:10" ht="15">
      <c r="A391" s="35">
        <f t="shared" si="49"/>
        <v>374</v>
      </c>
      <c r="B391" s="51">
        <f t="shared" si="45"/>
        <v>55397</v>
      </c>
      <c r="C391" s="52">
        <f t="shared" si="54"/>
        <v>0</v>
      </c>
      <c r="D391" s="52">
        <f t="shared" si="53"/>
        <v>63023.331707237965</v>
      </c>
      <c r="E391" s="53">
        <f t="shared" si="46"/>
        <v>0</v>
      </c>
      <c r="F391" s="52">
        <f t="shared" si="47"/>
        <v>0</v>
      </c>
      <c r="G391" s="52">
        <f t="shared" si="51"/>
        <v>0</v>
      </c>
      <c r="H391" s="52">
        <f t="shared" si="52"/>
        <v>0</v>
      </c>
      <c r="I391" s="52">
        <f t="shared" si="48"/>
        <v>0</v>
      </c>
      <c r="J391" s="52">
        <f>SUM($H$18:$H391)</f>
        <v>4944199.707302839</v>
      </c>
    </row>
    <row r="392" spans="1:10" ht="15">
      <c r="A392" s="35">
        <f t="shared" si="49"/>
        <v>375</v>
      </c>
      <c r="B392" s="51">
        <f t="shared" si="45"/>
        <v>55427</v>
      </c>
      <c r="C392" s="52">
        <f t="shared" si="54"/>
        <v>0</v>
      </c>
      <c r="D392" s="52">
        <f t="shared" si="53"/>
        <v>63023.331707237965</v>
      </c>
      <c r="E392" s="53">
        <f t="shared" si="46"/>
        <v>0</v>
      </c>
      <c r="F392" s="52">
        <f t="shared" si="47"/>
        <v>0</v>
      </c>
      <c r="G392" s="52">
        <f t="shared" si="51"/>
        <v>0</v>
      </c>
      <c r="H392" s="52">
        <f t="shared" si="52"/>
        <v>0</v>
      </c>
      <c r="I392" s="52">
        <f t="shared" si="48"/>
        <v>0</v>
      </c>
      <c r="J392" s="52">
        <f>SUM($H$18:$H392)</f>
        <v>4944199.707302839</v>
      </c>
    </row>
    <row r="393" spans="1:10" ht="15">
      <c r="A393" s="35">
        <f t="shared" si="49"/>
        <v>376</v>
      </c>
      <c r="B393" s="51">
        <f t="shared" si="45"/>
        <v>55458</v>
      </c>
      <c r="C393" s="52">
        <f t="shared" si="54"/>
        <v>0</v>
      </c>
      <c r="D393" s="52">
        <f t="shared" si="53"/>
        <v>63023.331707237965</v>
      </c>
      <c r="E393" s="53">
        <f t="shared" si="46"/>
        <v>0</v>
      </c>
      <c r="F393" s="52">
        <f t="shared" si="47"/>
        <v>0</v>
      </c>
      <c r="G393" s="52">
        <f t="shared" si="51"/>
        <v>0</v>
      </c>
      <c r="H393" s="52">
        <f t="shared" si="52"/>
        <v>0</v>
      </c>
      <c r="I393" s="52">
        <f t="shared" si="48"/>
        <v>0</v>
      </c>
      <c r="J393" s="52">
        <f>SUM($H$18:$H393)</f>
        <v>4944199.707302839</v>
      </c>
    </row>
    <row r="394" spans="1:10" ht="15">
      <c r="A394" s="35">
        <f t="shared" si="49"/>
        <v>377</v>
      </c>
      <c r="B394" s="51">
        <f t="shared" si="45"/>
        <v>55488</v>
      </c>
      <c r="C394" s="52">
        <f t="shared" si="54"/>
        <v>0</v>
      </c>
      <c r="D394" s="52">
        <f t="shared" si="53"/>
        <v>63023.331707237965</v>
      </c>
      <c r="E394" s="53">
        <f t="shared" si="46"/>
        <v>0</v>
      </c>
      <c r="F394" s="52">
        <f t="shared" si="47"/>
        <v>0</v>
      </c>
      <c r="G394" s="52">
        <f t="shared" si="51"/>
        <v>0</v>
      </c>
      <c r="H394" s="52">
        <f t="shared" si="52"/>
        <v>0</v>
      </c>
      <c r="I394" s="52">
        <f t="shared" si="48"/>
        <v>0</v>
      </c>
      <c r="J394" s="52">
        <f>SUM($H$18:$H394)</f>
        <v>4944199.707302839</v>
      </c>
    </row>
    <row r="395" spans="1:10" ht="15">
      <c r="A395" s="35">
        <f t="shared" si="49"/>
        <v>378</v>
      </c>
      <c r="B395" s="51">
        <f t="shared" si="45"/>
        <v>55519</v>
      </c>
      <c r="C395" s="52">
        <f t="shared" si="54"/>
        <v>0</v>
      </c>
      <c r="D395" s="52">
        <f t="shared" si="53"/>
        <v>63023.331707237965</v>
      </c>
      <c r="E395" s="53">
        <f t="shared" si="46"/>
        <v>0</v>
      </c>
      <c r="F395" s="52">
        <f t="shared" si="47"/>
        <v>0</v>
      </c>
      <c r="G395" s="52">
        <f t="shared" si="51"/>
        <v>0</v>
      </c>
      <c r="H395" s="52">
        <f t="shared" si="52"/>
        <v>0</v>
      </c>
      <c r="I395" s="52">
        <f t="shared" si="48"/>
        <v>0</v>
      </c>
      <c r="J395" s="52">
        <f>SUM($H$18:$H395)</f>
        <v>4944199.707302839</v>
      </c>
    </row>
    <row r="396" spans="1:10" ht="15">
      <c r="A396" s="35">
        <f t="shared" si="49"/>
        <v>379</v>
      </c>
      <c r="B396" s="51">
        <f t="shared" si="45"/>
        <v>55550</v>
      </c>
      <c r="C396" s="52">
        <f t="shared" si="54"/>
        <v>0</v>
      </c>
      <c r="D396" s="52">
        <f t="shared" si="53"/>
        <v>63023.331707237965</v>
      </c>
      <c r="E396" s="53">
        <f t="shared" si="46"/>
        <v>0</v>
      </c>
      <c r="F396" s="52">
        <f t="shared" si="47"/>
        <v>0</v>
      </c>
      <c r="G396" s="52">
        <f t="shared" si="51"/>
        <v>0</v>
      </c>
      <c r="H396" s="52">
        <f t="shared" si="52"/>
        <v>0</v>
      </c>
      <c r="I396" s="52">
        <f t="shared" si="48"/>
        <v>0</v>
      </c>
      <c r="J396" s="52">
        <f>SUM($H$18:$H396)</f>
        <v>4944199.707302839</v>
      </c>
    </row>
    <row r="397" spans="1:10" ht="15">
      <c r="A397" s="35">
        <f t="shared" si="49"/>
        <v>380</v>
      </c>
      <c r="B397" s="51">
        <f t="shared" si="45"/>
        <v>55579</v>
      </c>
      <c r="C397" s="52">
        <f t="shared" si="54"/>
        <v>0</v>
      </c>
      <c r="D397" s="52">
        <f t="shared" si="53"/>
        <v>63023.331707237965</v>
      </c>
      <c r="E397" s="53">
        <f t="shared" si="46"/>
        <v>0</v>
      </c>
      <c r="F397" s="52">
        <f t="shared" si="47"/>
        <v>0</v>
      </c>
      <c r="G397" s="52">
        <f t="shared" si="51"/>
        <v>0</v>
      </c>
      <c r="H397" s="52">
        <f t="shared" si="52"/>
        <v>0</v>
      </c>
      <c r="I397" s="52">
        <f t="shared" si="48"/>
        <v>0</v>
      </c>
      <c r="J397" s="52">
        <f>SUM($H$18:$H397)</f>
        <v>4944199.707302839</v>
      </c>
    </row>
    <row r="398" spans="1:10" ht="15">
      <c r="A398" s="35">
        <f t="shared" si="49"/>
        <v>381</v>
      </c>
      <c r="B398" s="51">
        <f t="shared" si="45"/>
        <v>55610</v>
      </c>
      <c r="C398" s="52">
        <f t="shared" si="54"/>
        <v>0</v>
      </c>
      <c r="D398" s="52">
        <f t="shared" si="53"/>
        <v>63023.331707237965</v>
      </c>
      <c r="E398" s="53">
        <f t="shared" si="46"/>
        <v>0</v>
      </c>
      <c r="F398" s="52">
        <f t="shared" si="47"/>
        <v>0</v>
      </c>
      <c r="G398" s="52">
        <f t="shared" si="51"/>
        <v>0</v>
      </c>
      <c r="H398" s="52">
        <f t="shared" si="52"/>
        <v>0</v>
      </c>
      <c r="I398" s="52">
        <f t="shared" si="48"/>
        <v>0</v>
      </c>
      <c r="J398" s="52">
        <f>SUM($H$18:$H398)</f>
        <v>4944199.707302839</v>
      </c>
    </row>
    <row r="399" spans="1:10" ht="15">
      <c r="A399" s="35">
        <f t="shared" si="49"/>
        <v>382</v>
      </c>
      <c r="B399" s="51">
        <f t="shared" si="45"/>
        <v>55640</v>
      </c>
      <c r="C399" s="52">
        <f t="shared" si="54"/>
        <v>0</v>
      </c>
      <c r="D399" s="52">
        <f t="shared" si="53"/>
        <v>63023.331707237965</v>
      </c>
      <c r="E399" s="53">
        <f t="shared" si="46"/>
        <v>0</v>
      </c>
      <c r="F399" s="52">
        <f t="shared" si="47"/>
        <v>0</v>
      </c>
      <c r="G399" s="52">
        <f t="shared" si="51"/>
        <v>0</v>
      </c>
      <c r="H399" s="52">
        <f t="shared" si="52"/>
        <v>0</v>
      </c>
      <c r="I399" s="52">
        <f t="shared" si="48"/>
        <v>0</v>
      </c>
      <c r="J399" s="52">
        <f>SUM($H$18:$H399)</f>
        <v>4944199.707302839</v>
      </c>
    </row>
    <row r="400" spans="1:10" ht="15">
      <c r="A400" s="35">
        <f t="shared" si="49"/>
        <v>383</v>
      </c>
      <c r="B400" s="51">
        <f t="shared" si="45"/>
        <v>55671</v>
      </c>
      <c r="C400" s="52">
        <f t="shared" si="54"/>
        <v>0</v>
      </c>
      <c r="D400" s="52">
        <f t="shared" si="53"/>
        <v>63023.331707237965</v>
      </c>
      <c r="E400" s="53">
        <f t="shared" si="46"/>
        <v>0</v>
      </c>
      <c r="F400" s="52">
        <f t="shared" si="47"/>
        <v>0</v>
      </c>
      <c r="G400" s="52">
        <f t="shared" si="51"/>
        <v>0</v>
      </c>
      <c r="H400" s="52">
        <f t="shared" si="52"/>
        <v>0</v>
      </c>
      <c r="I400" s="52">
        <f t="shared" si="48"/>
        <v>0</v>
      </c>
      <c r="J400" s="52">
        <f>SUM($H$18:$H400)</f>
        <v>4944199.707302839</v>
      </c>
    </row>
    <row r="401" spans="1:10" ht="15">
      <c r="A401" s="35">
        <f t="shared" si="49"/>
        <v>384</v>
      </c>
      <c r="B401" s="51">
        <f t="shared" si="45"/>
        <v>55701</v>
      </c>
      <c r="C401" s="52">
        <f t="shared" si="54"/>
        <v>0</v>
      </c>
      <c r="D401" s="52">
        <f t="shared" si="53"/>
        <v>63023.331707237965</v>
      </c>
      <c r="E401" s="53">
        <f t="shared" si="46"/>
        <v>0</v>
      </c>
      <c r="F401" s="52">
        <f t="shared" si="47"/>
        <v>0</v>
      </c>
      <c r="G401" s="52">
        <f t="shared" si="51"/>
        <v>0</v>
      </c>
      <c r="H401" s="52">
        <f t="shared" si="52"/>
        <v>0</v>
      </c>
      <c r="I401" s="52">
        <f t="shared" si="48"/>
        <v>0</v>
      </c>
      <c r="J401" s="52">
        <f>SUM($H$18:$H401)</f>
        <v>4944199.707302839</v>
      </c>
    </row>
    <row r="402" spans="1:10" ht="15">
      <c r="A402" s="35">
        <f t="shared" si="49"/>
        <v>385</v>
      </c>
      <c r="B402" s="51">
        <f aca="true" t="shared" si="55" ref="B402:B465">IF(Pay_Num&lt;&gt;"",DATE(YEAR(Loan_Start),MONTH(Loan_Start)+(Pay_Num)*12/Num_Pmt_Per_Year,DAY(Loan_Start)),"")</f>
        <v>55732</v>
      </c>
      <c r="C402" s="52">
        <f t="shared" si="54"/>
        <v>0</v>
      </c>
      <c r="D402" s="52">
        <f t="shared" si="53"/>
        <v>63023.331707237965</v>
      </c>
      <c r="E402" s="53">
        <f aca="true" t="shared" si="56" ref="E402:E465">IF(AND(Pay_Num&lt;&gt;"",Sched_Pay+Scheduled_Extra_Payments&lt;Beg_Bal),Scheduled_Extra_Payments,IF(AND(Pay_Num&lt;&gt;"",Beg_Bal-Sched_Pay&gt;0),Beg_Bal-Sched_Pay,IF(Pay_Num&lt;&gt;"",0,"")))</f>
        <v>0</v>
      </c>
      <c r="F402" s="52">
        <f aca="true" t="shared" si="57" ref="F402:F465">IF(AND(Pay_Num&lt;&gt;"",Sched_Pay+Extra_Pay&lt;Beg_Bal),Sched_Pay+Extra_Pay,IF(Pay_Num&lt;&gt;"",Beg_Bal,""))</f>
        <v>0</v>
      </c>
      <c r="G402" s="52">
        <f t="shared" si="51"/>
        <v>0</v>
      </c>
      <c r="H402" s="52">
        <f t="shared" si="52"/>
        <v>0</v>
      </c>
      <c r="I402" s="52">
        <f aca="true" t="shared" si="58" ref="I402:I465">IF(AND(Pay_Num&lt;&gt;"",Sched_Pay+Extra_Pay&lt;Beg_Bal),Beg_Bal-Princ,IF(Pay_Num&lt;&gt;"",0,""))</f>
        <v>0</v>
      </c>
      <c r="J402" s="52">
        <f>SUM($H$18:$H402)</f>
        <v>4944199.707302839</v>
      </c>
    </row>
    <row r="403" spans="1:10" ht="15">
      <c r="A403" s="35">
        <f aca="true" t="shared" si="59" ref="A403:A466">IF(Values_Entered,A402+1,"")</f>
        <v>386</v>
      </c>
      <c r="B403" s="51">
        <f t="shared" si="55"/>
        <v>55763</v>
      </c>
      <c r="C403" s="52">
        <f t="shared" si="54"/>
        <v>0</v>
      </c>
      <c r="D403" s="52">
        <f t="shared" si="53"/>
        <v>63023.331707237965</v>
      </c>
      <c r="E403" s="53">
        <f t="shared" si="56"/>
        <v>0</v>
      </c>
      <c r="F403" s="52">
        <f t="shared" si="57"/>
        <v>0</v>
      </c>
      <c r="G403" s="52">
        <f aca="true" t="shared" si="60" ref="G403:G466">IF(Pay_Num&lt;&gt;"",Total_Pay-Int,"")</f>
        <v>0</v>
      </c>
      <c r="H403" s="52">
        <f aca="true" t="shared" si="61" ref="H403:H466">IF(Pay_Num&lt;&gt;"",Beg_Bal*Interest_Rate/Num_Pmt_Per_Year,"")</f>
        <v>0</v>
      </c>
      <c r="I403" s="52">
        <f t="shared" si="58"/>
        <v>0</v>
      </c>
      <c r="J403" s="52">
        <f>SUM($H$18:$H403)</f>
        <v>4944199.707302839</v>
      </c>
    </row>
    <row r="404" spans="1:10" ht="15">
      <c r="A404" s="35">
        <f t="shared" si="59"/>
        <v>387</v>
      </c>
      <c r="B404" s="51">
        <f t="shared" si="55"/>
        <v>55793</v>
      </c>
      <c r="C404" s="52">
        <f t="shared" si="54"/>
        <v>0</v>
      </c>
      <c r="D404" s="52">
        <f aca="true" t="shared" si="62" ref="D404:D467">IF(Pay_Num&lt;&gt;"",Scheduled_Monthly_Payment,"")</f>
        <v>63023.331707237965</v>
      </c>
      <c r="E404" s="53">
        <f t="shared" si="56"/>
        <v>0</v>
      </c>
      <c r="F404" s="52">
        <f t="shared" si="57"/>
        <v>0</v>
      </c>
      <c r="G404" s="52">
        <f t="shared" si="60"/>
        <v>0</v>
      </c>
      <c r="H404" s="52">
        <f t="shared" si="61"/>
        <v>0</v>
      </c>
      <c r="I404" s="52">
        <f t="shared" si="58"/>
        <v>0</v>
      </c>
      <c r="J404" s="52">
        <f>SUM($H$18:$H404)</f>
        <v>4944199.707302839</v>
      </c>
    </row>
    <row r="405" spans="1:10" ht="15">
      <c r="A405" s="35">
        <f t="shared" si="59"/>
        <v>388</v>
      </c>
      <c r="B405" s="51">
        <f t="shared" si="55"/>
        <v>55824</v>
      </c>
      <c r="C405" s="52">
        <f t="shared" si="54"/>
        <v>0</v>
      </c>
      <c r="D405" s="52">
        <f t="shared" si="62"/>
        <v>63023.331707237965</v>
      </c>
      <c r="E405" s="53">
        <f t="shared" si="56"/>
        <v>0</v>
      </c>
      <c r="F405" s="52">
        <f t="shared" si="57"/>
        <v>0</v>
      </c>
      <c r="G405" s="52">
        <f t="shared" si="60"/>
        <v>0</v>
      </c>
      <c r="H405" s="52">
        <f t="shared" si="61"/>
        <v>0</v>
      </c>
      <c r="I405" s="52">
        <f t="shared" si="58"/>
        <v>0</v>
      </c>
      <c r="J405" s="52">
        <f>SUM($H$18:$H405)</f>
        <v>4944199.707302839</v>
      </c>
    </row>
    <row r="406" spans="1:10" ht="15">
      <c r="A406" s="35">
        <f t="shared" si="59"/>
        <v>389</v>
      </c>
      <c r="B406" s="51">
        <f t="shared" si="55"/>
        <v>55854</v>
      </c>
      <c r="C406" s="52">
        <f t="shared" si="54"/>
        <v>0</v>
      </c>
      <c r="D406" s="52">
        <f t="shared" si="62"/>
        <v>63023.331707237965</v>
      </c>
      <c r="E406" s="53">
        <f t="shared" si="56"/>
        <v>0</v>
      </c>
      <c r="F406" s="52">
        <f t="shared" si="57"/>
        <v>0</v>
      </c>
      <c r="G406" s="52">
        <f t="shared" si="60"/>
        <v>0</v>
      </c>
      <c r="H406" s="52">
        <f t="shared" si="61"/>
        <v>0</v>
      </c>
      <c r="I406" s="52">
        <f t="shared" si="58"/>
        <v>0</v>
      </c>
      <c r="J406" s="52">
        <f>SUM($H$18:$H406)</f>
        <v>4944199.707302839</v>
      </c>
    </row>
    <row r="407" spans="1:10" ht="15">
      <c r="A407" s="35">
        <f t="shared" si="59"/>
        <v>390</v>
      </c>
      <c r="B407" s="51">
        <f t="shared" si="55"/>
        <v>55885</v>
      </c>
      <c r="C407" s="52">
        <f t="shared" si="54"/>
        <v>0</v>
      </c>
      <c r="D407" s="52">
        <f t="shared" si="62"/>
        <v>63023.331707237965</v>
      </c>
      <c r="E407" s="53">
        <f t="shared" si="56"/>
        <v>0</v>
      </c>
      <c r="F407" s="52">
        <f t="shared" si="57"/>
        <v>0</v>
      </c>
      <c r="G407" s="52">
        <f t="shared" si="60"/>
        <v>0</v>
      </c>
      <c r="H407" s="52">
        <f t="shared" si="61"/>
        <v>0</v>
      </c>
      <c r="I407" s="52">
        <f t="shared" si="58"/>
        <v>0</v>
      </c>
      <c r="J407" s="52">
        <f>SUM($H$18:$H407)</f>
        <v>4944199.707302839</v>
      </c>
    </row>
    <row r="408" spans="1:10" ht="15">
      <c r="A408" s="35">
        <f t="shared" si="59"/>
        <v>391</v>
      </c>
      <c r="B408" s="51">
        <f t="shared" si="55"/>
        <v>55916</v>
      </c>
      <c r="C408" s="52">
        <f t="shared" si="54"/>
        <v>0</v>
      </c>
      <c r="D408" s="52">
        <f t="shared" si="62"/>
        <v>63023.331707237965</v>
      </c>
      <c r="E408" s="53">
        <f t="shared" si="56"/>
        <v>0</v>
      </c>
      <c r="F408" s="52">
        <f t="shared" si="57"/>
        <v>0</v>
      </c>
      <c r="G408" s="52">
        <f t="shared" si="60"/>
        <v>0</v>
      </c>
      <c r="H408" s="52">
        <f t="shared" si="61"/>
        <v>0</v>
      </c>
      <c r="I408" s="52">
        <f t="shared" si="58"/>
        <v>0</v>
      </c>
      <c r="J408" s="52">
        <f>SUM($H$18:$H408)</f>
        <v>4944199.707302839</v>
      </c>
    </row>
    <row r="409" spans="1:10" ht="15">
      <c r="A409" s="35">
        <f t="shared" si="59"/>
        <v>392</v>
      </c>
      <c r="B409" s="51">
        <f t="shared" si="55"/>
        <v>55944</v>
      </c>
      <c r="C409" s="52">
        <f t="shared" si="54"/>
        <v>0</v>
      </c>
      <c r="D409" s="52">
        <f t="shared" si="62"/>
        <v>63023.331707237965</v>
      </c>
      <c r="E409" s="53">
        <f t="shared" si="56"/>
        <v>0</v>
      </c>
      <c r="F409" s="52">
        <f t="shared" si="57"/>
        <v>0</v>
      </c>
      <c r="G409" s="52">
        <f t="shared" si="60"/>
        <v>0</v>
      </c>
      <c r="H409" s="52">
        <f t="shared" si="61"/>
        <v>0</v>
      </c>
      <c r="I409" s="52">
        <f t="shared" si="58"/>
        <v>0</v>
      </c>
      <c r="J409" s="52">
        <f>SUM($H$18:$H409)</f>
        <v>4944199.707302839</v>
      </c>
    </row>
    <row r="410" spans="1:10" ht="15">
      <c r="A410" s="35">
        <f t="shared" si="59"/>
        <v>393</v>
      </c>
      <c r="B410" s="51">
        <f t="shared" si="55"/>
        <v>55975</v>
      </c>
      <c r="C410" s="52">
        <f t="shared" si="54"/>
        <v>0</v>
      </c>
      <c r="D410" s="52">
        <f t="shared" si="62"/>
        <v>63023.331707237965</v>
      </c>
      <c r="E410" s="53">
        <f t="shared" si="56"/>
        <v>0</v>
      </c>
      <c r="F410" s="52">
        <f t="shared" si="57"/>
        <v>0</v>
      </c>
      <c r="G410" s="52">
        <f t="shared" si="60"/>
        <v>0</v>
      </c>
      <c r="H410" s="52">
        <f t="shared" si="61"/>
        <v>0</v>
      </c>
      <c r="I410" s="52">
        <f t="shared" si="58"/>
        <v>0</v>
      </c>
      <c r="J410" s="52">
        <f>SUM($H$18:$H410)</f>
        <v>4944199.707302839</v>
      </c>
    </row>
    <row r="411" spans="1:10" ht="15">
      <c r="A411" s="35">
        <f t="shared" si="59"/>
        <v>394</v>
      </c>
      <c r="B411" s="51">
        <f t="shared" si="55"/>
        <v>56005</v>
      </c>
      <c r="C411" s="52">
        <f t="shared" si="54"/>
        <v>0</v>
      </c>
      <c r="D411" s="52">
        <f t="shared" si="62"/>
        <v>63023.331707237965</v>
      </c>
      <c r="E411" s="53">
        <f t="shared" si="56"/>
        <v>0</v>
      </c>
      <c r="F411" s="52">
        <f t="shared" si="57"/>
        <v>0</v>
      </c>
      <c r="G411" s="52">
        <f t="shared" si="60"/>
        <v>0</v>
      </c>
      <c r="H411" s="52">
        <f t="shared" si="61"/>
        <v>0</v>
      </c>
      <c r="I411" s="52">
        <f t="shared" si="58"/>
        <v>0</v>
      </c>
      <c r="J411" s="52">
        <f>SUM($H$18:$H411)</f>
        <v>4944199.707302839</v>
      </c>
    </row>
    <row r="412" spans="1:10" ht="15">
      <c r="A412" s="35">
        <f t="shared" si="59"/>
        <v>395</v>
      </c>
      <c r="B412" s="51">
        <f t="shared" si="55"/>
        <v>56036</v>
      </c>
      <c r="C412" s="52">
        <f t="shared" si="54"/>
        <v>0</v>
      </c>
      <c r="D412" s="52">
        <f t="shared" si="62"/>
        <v>63023.331707237965</v>
      </c>
      <c r="E412" s="53">
        <f t="shared" si="56"/>
        <v>0</v>
      </c>
      <c r="F412" s="52">
        <f t="shared" si="57"/>
        <v>0</v>
      </c>
      <c r="G412" s="52">
        <f t="shared" si="60"/>
        <v>0</v>
      </c>
      <c r="H412" s="52">
        <f t="shared" si="61"/>
        <v>0</v>
      </c>
      <c r="I412" s="52">
        <f t="shared" si="58"/>
        <v>0</v>
      </c>
      <c r="J412" s="52">
        <f>SUM($H$18:$H412)</f>
        <v>4944199.707302839</v>
      </c>
    </row>
    <row r="413" spans="1:10" ht="15">
      <c r="A413" s="35">
        <f t="shared" si="59"/>
        <v>396</v>
      </c>
      <c r="B413" s="51">
        <f t="shared" si="55"/>
        <v>56066</v>
      </c>
      <c r="C413" s="52">
        <f t="shared" si="54"/>
        <v>0</v>
      </c>
      <c r="D413" s="52">
        <f t="shared" si="62"/>
        <v>63023.331707237965</v>
      </c>
      <c r="E413" s="53">
        <f t="shared" si="56"/>
        <v>0</v>
      </c>
      <c r="F413" s="52">
        <f t="shared" si="57"/>
        <v>0</v>
      </c>
      <c r="G413" s="52">
        <f t="shared" si="60"/>
        <v>0</v>
      </c>
      <c r="H413" s="52">
        <f t="shared" si="61"/>
        <v>0</v>
      </c>
      <c r="I413" s="52">
        <f t="shared" si="58"/>
        <v>0</v>
      </c>
      <c r="J413" s="52">
        <f>SUM($H$18:$H413)</f>
        <v>4944199.707302839</v>
      </c>
    </row>
    <row r="414" spans="1:10" ht="15">
      <c r="A414" s="35">
        <f t="shared" si="59"/>
        <v>397</v>
      </c>
      <c r="B414" s="51">
        <f t="shared" si="55"/>
        <v>56097</v>
      </c>
      <c r="C414" s="52">
        <f t="shared" si="54"/>
        <v>0</v>
      </c>
      <c r="D414" s="52">
        <f t="shared" si="62"/>
        <v>63023.331707237965</v>
      </c>
      <c r="E414" s="53">
        <f t="shared" si="56"/>
        <v>0</v>
      </c>
      <c r="F414" s="52">
        <f t="shared" si="57"/>
        <v>0</v>
      </c>
      <c r="G414" s="52">
        <f t="shared" si="60"/>
        <v>0</v>
      </c>
      <c r="H414" s="52">
        <f t="shared" si="61"/>
        <v>0</v>
      </c>
      <c r="I414" s="52">
        <f t="shared" si="58"/>
        <v>0</v>
      </c>
      <c r="J414" s="52">
        <f>SUM($H$18:$H414)</f>
        <v>4944199.707302839</v>
      </c>
    </row>
    <row r="415" spans="1:10" ht="15">
      <c r="A415" s="35">
        <f t="shared" si="59"/>
        <v>398</v>
      </c>
      <c r="B415" s="51">
        <f t="shared" si="55"/>
        <v>56128</v>
      </c>
      <c r="C415" s="52">
        <f t="shared" si="54"/>
        <v>0</v>
      </c>
      <c r="D415" s="52">
        <f t="shared" si="62"/>
        <v>63023.331707237965</v>
      </c>
      <c r="E415" s="53">
        <f t="shared" si="56"/>
        <v>0</v>
      </c>
      <c r="F415" s="52">
        <f t="shared" si="57"/>
        <v>0</v>
      </c>
      <c r="G415" s="52">
        <f t="shared" si="60"/>
        <v>0</v>
      </c>
      <c r="H415" s="52">
        <f t="shared" si="61"/>
        <v>0</v>
      </c>
      <c r="I415" s="52">
        <f t="shared" si="58"/>
        <v>0</v>
      </c>
      <c r="J415" s="52">
        <f>SUM($H$18:$H415)</f>
        <v>4944199.707302839</v>
      </c>
    </row>
    <row r="416" spans="1:10" ht="15">
      <c r="A416" s="35">
        <f t="shared" si="59"/>
        <v>399</v>
      </c>
      <c r="B416" s="51">
        <f t="shared" si="55"/>
        <v>56158</v>
      </c>
      <c r="C416" s="52">
        <f t="shared" si="54"/>
        <v>0</v>
      </c>
      <c r="D416" s="52">
        <f t="shared" si="62"/>
        <v>63023.331707237965</v>
      </c>
      <c r="E416" s="53">
        <f t="shared" si="56"/>
        <v>0</v>
      </c>
      <c r="F416" s="52">
        <f t="shared" si="57"/>
        <v>0</v>
      </c>
      <c r="G416" s="52">
        <f t="shared" si="60"/>
        <v>0</v>
      </c>
      <c r="H416" s="52">
        <f t="shared" si="61"/>
        <v>0</v>
      </c>
      <c r="I416" s="52">
        <f t="shared" si="58"/>
        <v>0</v>
      </c>
      <c r="J416" s="52">
        <f>SUM($H$18:$H416)</f>
        <v>4944199.707302839</v>
      </c>
    </row>
    <row r="417" spans="1:10" ht="15">
      <c r="A417" s="35">
        <f t="shared" si="59"/>
        <v>400</v>
      </c>
      <c r="B417" s="51">
        <f t="shared" si="55"/>
        <v>56189</v>
      </c>
      <c r="C417" s="52">
        <f t="shared" si="54"/>
        <v>0</v>
      </c>
      <c r="D417" s="52">
        <f t="shared" si="62"/>
        <v>63023.331707237965</v>
      </c>
      <c r="E417" s="53">
        <f t="shared" si="56"/>
        <v>0</v>
      </c>
      <c r="F417" s="52">
        <f t="shared" si="57"/>
        <v>0</v>
      </c>
      <c r="G417" s="52">
        <f t="shared" si="60"/>
        <v>0</v>
      </c>
      <c r="H417" s="52">
        <f t="shared" si="61"/>
        <v>0</v>
      </c>
      <c r="I417" s="52">
        <f t="shared" si="58"/>
        <v>0</v>
      </c>
      <c r="J417" s="52">
        <f>SUM($H$18:$H417)</f>
        <v>4944199.707302839</v>
      </c>
    </row>
    <row r="418" spans="1:10" ht="15">
      <c r="A418" s="35">
        <f t="shared" si="59"/>
        <v>401</v>
      </c>
      <c r="B418" s="51">
        <f t="shared" si="55"/>
        <v>56219</v>
      </c>
      <c r="C418" s="52">
        <f t="shared" si="54"/>
        <v>0</v>
      </c>
      <c r="D418" s="52">
        <f t="shared" si="62"/>
        <v>63023.331707237965</v>
      </c>
      <c r="E418" s="53">
        <f t="shared" si="56"/>
        <v>0</v>
      </c>
      <c r="F418" s="52">
        <f t="shared" si="57"/>
        <v>0</v>
      </c>
      <c r="G418" s="52">
        <f t="shared" si="60"/>
        <v>0</v>
      </c>
      <c r="H418" s="52">
        <f t="shared" si="61"/>
        <v>0</v>
      </c>
      <c r="I418" s="52">
        <f t="shared" si="58"/>
        <v>0</v>
      </c>
      <c r="J418" s="52">
        <f>SUM($H$18:$H418)</f>
        <v>4944199.707302839</v>
      </c>
    </row>
    <row r="419" spans="1:10" ht="15">
      <c r="A419" s="35">
        <f t="shared" si="59"/>
        <v>402</v>
      </c>
      <c r="B419" s="51">
        <f t="shared" si="55"/>
        <v>56250</v>
      </c>
      <c r="C419" s="52">
        <f t="shared" si="54"/>
        <v>0</v>
      </c>
      <c r="D419" s="52">
        <f t="shared" si="62"/>
        <v>63023.331707237965</v>
      </c>
      <c r="E419" s="53">
        <f t="shared" si="56"/>
        <v>0</v>
      </c>
      <c r="F419" s="52">
        <f t="shared" si="57"/>
        <v>0</v>
      </c>
      <c r="G419" s="52">
        <f t="shared" si="60"/>
        <v>0</v>
      </c>
      <c r="H419" s="52">
        <f t="shared" si="61"/>
        <v>0</v>
      </c>
      <c r="I419" s="52">
        <f t="shared" si="58"/>
        <v>0</v>
      </c>
      <c r="J419" s="52">
        <f>SUM($H$18:$H419)</f>
        <v>4944199.707302839</v>
      </c>
    </row>
    <row r="420" spans="1:10" ht="15">
      <c r="A420" s="35">
        <f t="shared" si="59"/>
        <v>403</v>
      </c>
      <c r="B420" s="51">
        <f t="shared" si="55"/>
        <v>56281</v>
      </c>
      <c r="C420" s="52">
        <f t="shared" si="54"/>
        <v>0</v>
      </c>
      <c r="D420" s="52">
        <f t="shared" si="62"/>
        <v>63023.331707237965</v>
      </c>
      <c r="E420" s="53">
        <f t="shared" si="56"/>
        <v>0</v>
      </c>
      <c r="F420" s="52">
        <f t="shared" si="57"/>
        <v>0</v>
      </c>
      <c r="G420" s="52">
        <f t="shared" si="60"/>
        <v>0</v>
      </c>
      <c r="H420" s="52">
        <f t="shared" si="61"/>
        <v>0</v>
      </c>
      <c r="I420" s="52">
        <f t="shared" si="58"/>
        <v>0</v>
      </c>
      <c r="J420" s="52">
        <f>SUM($H$18:$H420)</f>
        <v>4944199.707302839</v>
      </c>
    </row>
    <row r="421" spans="1:10" ht="15">
      <c r="A421" s="35">
        <f t="shared" si="59"/>
        <v>404</v>
      </c>
      <c r="B421" s="51">
        <f t="shared" si="55"/>
        <v>56309</v>
      </c>
      <c r="C421" s="52">
        <f t="shared" si="54"/>
        <v>0</v>
      </c>
      <c r="D421" s="52">
        <f t="shared" si="62"/>
        <v>63023.331707237965</v>
      </c>
      <c r="E421" s="53">
        <f t="shared" si="56"/>
        <v>0</v>
      </c>
      <c r="F421" s="52">
        <f t="shared" si="57"/>
        <v>0</v>
      </c>
      <c r="G421" s="52">
        <f t="shared" si="60"/>
        <v>0</v>
      </c>
      <c r="H421" s="52">
        <f t="shared" si="61"/>
        <v>0</v>
      </c>
      <c r="I421" s="52">
        <f t="shared" si="58"/>
        <v>0</v>
      </c>
      <c r="J421" s="52">
        <f>SUM($H$18:$H421)</f>
        <v>4944199.707302839</v>
      </c>
    </row>
    <row r="422" spans="1:10" ht="15">
      <c r="A422" s="35">
        <f t="shared" si="59"/>
        <v>405</v>
      </c>
      <c r="B422" s="51">
        <f t="shared" si="55"/>
        <v>56340</v>
      </c>
      <c r="C422" s="52">
        <f t="shared" si="54"/>
        <v>0</v>
      </c>
      <c r="D422" s="52">
        <f t="shared" si="62"/>
        <v>63023.331707237965</v>
      </c>
      <c r="E422" s="53">
        <f t="shared" si="56"/>
        <v>0</v>
      </c>
      <c r="F422" s="52">
        <f t="shared" si="57"/>
        <v>0</v>
      </c>
      <c r="G422" s="52">
        <f t="shared" si="60"/>
        <v>0</v>
      </c>
      <c r="H422" s="52">
        <f t="shared" si="61"/>
        <v>0</v>
      </c>
      <c r="I422" s="52">
        <f t="shared" si="58"/>
        <v>0</v>
      </c>
      <c r="J422" s="52">
        <f>SUM($H$18:$H422)</f>
        <v>4944199.707302839</v>
      </c>
    </row>
    <row r="423" spans="1:10" ht="15">
      <c r="A423" s="35">
        <f t="shared" si="59"/>
        <v>406</v>
      </c>
      <c r="B423" s="51">
        <f t="shared" si="55"/>
        <v>56370</v>
      </c>
      <c r="C423" s="52">
        <f t="shared" si="54"/>
        <v>0</v>
      </c>
      <c r="D423" s="52">
        <f t="shared" si="62"/>
        <v>63023.331707237965</v>
      </c>
      <c r="E423" s="53">
        <f t="shared" si="56"/>
        <v>0</v>
      </c>
      <c r="F423" s="52">
        <f t="shared" si="57"/>
        <v>0</v>
      </c>
      <c r="G423" s="52">
        <f t="shared" si="60"/>
        <v>0</v>
      </c>
      <c r="H423" s="52">
        <f t="shared" si="61"/>
        <v>0</v>
      </c>
      <c r="I423" s="52">
        <f t="shared" si="58"/>
        <v>0</v>
      </c>
      <c r="J423" s="52">
        <f>SUM($H$18:$H423)</f>
        <v>4944199.707302839</v>
      </c>
    </row>
    <row r="424" spans="1:10" ht="15">
      <c r="A424" s="35">
        <f t="shared" si="59"/>
        <v>407</v>
      </c>
      <c r="B424" s="51">
        <f t="shared" si="55"/>
        <v>56401</v>
      </c>
      <c r="C424" s="52">
        <f t="shared" si="54"/>
        <v>0</v>
      </c>
      <c r="D424" s="52">
        <f t="shared" si="62"/>
        <v>63023.331707237965</v>
      </c>
      <c r="E424" s="53">
        <f t="shared" si="56"/>
        <v>0</v>
      </c>
      <c r="F424" s="52">
        <f t="shared" si="57"/>
        <v>0</v>
      </c>
      <c r="G424" s="52">
        <f t="shared" si="60"/>
        <v>0</v>
      </c>
      <c r="H424" s="52">
        <f t="shared" si="61"/>
        <v>0</v>
      </c>
      <c r="I424" s="52">
        <f t="shared" si="58"/>
        <v>0</v>
      </c>
      <c r="J424" s="52">
        <f>SUM($H$18:$H424)</f>
        <v>4944199.707302839</v>
      </c>
    </row>
    <row r="425" spans="1:10" ht="15">
      <c r="A425" s="35">
        <f t="shared" si="59"/>
        <v>408</v>
      </c>
      <c r="B425" s="51">
        <f t="shared" si="55"/>
        <v>56431</v>
      </c>
      <c r="C425" s="52">
        <f t="shared" si="54"/>
        <v>0</v>
      </c>
      <c r="D425" s="52">
        <f t="shared" si="62"/>
        <v>63023.331707237965</v>
      </c>
      <c r="E425" s="53">
        <f t="shared" si="56"/>
        <v>0</v>
      </c>
      <c r="F425" s="52">
        <f t="shared" si="57"/>
        <v>0</v>
      </c>
      <c r="G425" s="52">
        <f t="shared" si="60"/>
        <v>0</v>
      </c>
      <c r="H425" s="52">
        <f t="shared" si="61"/>
        <v>0</v>
      </c>
      <c r="I425" s="52">
        <f t="shared" si="58"/>
        <v>0</v>
      </c>
      <c r="J425" s="52">
        <f>SUM($H$18:$H425)</f>
        <v>4944199.707302839</v>
      </c>
    </row>
    <row r="426" spans="1:10" ht="15">
      <c r="A426" s="35">
        <f t="shared" si="59"/>
        <v>409</v>
      </c>
      <c r="B426" s="51">
        <f t="shared" si="55"/>
        <v>56462</v>
      </c>
      <c r="C426" s="52">
        <f t="shared" si="54"/>
        <v>0</v>
      </c>
      <c r="D426" s="52">
        <f t="shared" si="62"/>
        <v>63023.331707237965</v>
      </c>
      <c r="E426" s="53">
        <f t="shared" si="56"/>
        <v>0</v>
      </c>
      <c r="F426" s="52">
        <f t="shared" si="57"/>
        <v>0</v>
      </c>
      <c r="G426" s="52">
        <f t="shared" si="60"/>
        <v>0</v>
      </c>
      <c r="H426" s="52">
        <f t="shared" si="61"/>
        <v>0</v>
      </c>
      <c r="I426" s="52">
        <f t="shared" si="58"/>
        <v>0</v>
      </c>
      <c r="J426" s="52">
        <f>SUM($H$18:$H426)</f>
        <v>4944199.707302839</v>
      </c>
    </row>
    <row r="427" spans="1:10" ht="15">
      <c r="A427" s="35">
        <f t="shared" si="59"/>
        <v>410</v>
      </c>
      <c r="B427" s="51">
        <f t="shared" si="55"/>
        <v>56493</v>
      </c>
      <c r="C427" s="52">
        <f t="shared" si="54"/>
        <v>0</v>
      </c>
      <c r="D427" s="52">
        <f t="shared" si="62"/>
        <v>63023.331707237965</v>
      </c>
      <c r="E427" s="53">
        <f t="shared" si="56"/>
        <v>0</v>
      </c>
      <c r="F427" s="52">
        <f t="shared" si="57"/>
        <v>0</v>
      </c>
      <c r="G427" s="52">
        <f t="shared" si="60"/>
        <v>0</v>
      </c>
      <c r="H427" s="52">
        <f t="shared" si="61"/>
        <v>0</v>
      </c>
      <c r="I427" s="52">
        <f t="shared" si="58"/>
        <v>0</v>
      </c>
      <c r="J427" s="52">
        <f>SUM($H$18:$H427)</f>
        <v>4944199.707302839</v>
      </c>
    </row>
    <row r="428" spans="1:10" ht="15">
      <c r="A428" s="35">
        <f t="shared" si="59"/>
        <v>411</v>
      </c>
      <c r="B428" s="51">
        <f t="shared" si="55"/>
        <v>56523</v>
      </c>
      <c r="C428" s="52">
        <f t="shared" si="54"/>
        <v>0</v>
      </c>
      <c r="D428" s="52">
        <f t="shared" si="62"/>
        <v>63023.331707237965</v>
      </c>
      <c r="E428" s="53">
        <f t="shared" si="56"/>
        <v>0</v>
      </c>
      <c r="F428" s="52">
        <f t="shared" si="57"/>
        <v>0</v>
      </c>
      <c r="G428" s="52">
        <f t="shared" si="60"/>
        <v>0</v>
      </c>
      <c r="H428" s="52">
        <f t="shared" si="61"/>
        <v>0</v>
      </c>
      <c r="I428" s="52">
        <f t="shared" si="58"/>
        <v>0</v>
      </c>
      <c r="J428" s="52">
        <f>SUM($H$18:$H428)</f>
        <v>4944199.707302839</v>
      </c>
    </row>
    <row r="429" spans="1:10" ht="15">
      <c r="A429" s="35">
        <f t="shared" si="59"/>
        <v>412</v>
      </c>
      <c r="B429" s="51">
        <f t="shared" si="55"/>
        <v>56554</v>
      </c>
      <c r="C429" s="52">
        <f t="shared" si="54"/>
        <v>0</v>
      </c>
      <c r="D429" s="52">
        <f t="shared" si="62"/>
        <v>63023.331707237965</v>
      </c>
      <c r="E429" s="53">
        <f t="shared" si="56"/>
        <v>0</v>
      </c>
      <c r="F429" s="52">
        <f t="shared" si="57"/>
        <v>0</v>
      </c>
      <c r="G429" s="52">
        <f t="shared" si="60"/>
        <v>0</v>
      </c>
      <c r="H429" s="52">
        <f t="shared" si="61"/>
        <v>0</v>
      </c>
      <c r="I429" s="52">
        <f t="shared" si="58"/>
        <v>0</v>
      </c>
      <c r="J429" s="52">
        <f>SUM($H$18:$H429)</f>
        <v>4944199.707302839</v>
      </c>
    </row>
    <row r="430" spans="1:10" ht="15">
      <c r="A430" s="35">
        <f t="shared" si="59"/>
        <v>413</v>
      </c>
      <c r="B430" s="51">
        <f t="shared" si="55"/>
        <v>56584</v>
      </c>
      <c r="C430" s="52">
        <f t="shared" si="54"/>
        <v>0</v>
      </c>
      <c r="D430" s="52">
        <f t="shared" si="62"/>
        <v>63023.331707237965</v>
      </c>
      <c r="E430" s="53">
        <f t="shared" si="56"/>
        <v>0</v>
      </c>
      <c r="F430" s="52">
        <f t="shared" si="57"/>
        <v>0</v>
      </c>
      <c r="G430" s="52">
        <f t="shared" si="60"/>
        <v>0</v>
      </c>
      <c r="H430" s="52">
        <f t="shared" si="61"/>
        <v>0</v>
      </c>
      <c r="I430" s="52">
        <f t="shared" si="58"/>
        <v>0</v>
      </c>
      <c r="J430" s="52">
        <f>SUM($H$18:$H430)</f>
        <v>4944199.707302839</v>
      </c>
    </row>
    <row r="431" spans="1:10" ht="15">
      <c r="A431" s="35">
        <f t="shared" si="59"/>
        <v>414</v>
      </c>
      <c r="B431" s="51">
        <f t="shared" si="55"/>
        <v>56615</v>
      </c>
      <c r="C431" s="52">
        <f t="shared" si="54"/>
        <v>0</v>
      </c>
      <c r="D431" s="52">
        <f t="shared" si="62"/>
        <v>63023.331707237965</v>
      </c>
      <c r="E431" s="53">
        <f t="shared" si="56"/>
        <v>0</v>
      </c>
      <c r="F431" s="52">
        <f t="shared" si="57"/>
        <v>0</v>
      </c>
      <c r="G431" s="52">
        <f t="shared" si="60"/>
        <v>0</v>
      </c>
      <c r="H431" s="52">
        <f t="shared" si="61"/>
        <v>0</v>
      </c>
      <c r="I431" s="52">
        <f t="shared" si="58"/>
        <v>0</v>
      </c>
      <c r="J431" s="52">
        <f>SUM($H$18:$H431)</f>
        <v>4944199.707302839</v>
      </c>
    </row>
    <row r="432" spans="1:10" ht="15">
      <c r="A432" s="35">
        <f t="shared" si="59"/>
        <v>415</v>
      </c>
      <c r="B432" s="51">
        <f t="shared" si="55"/>
        <v>56646</v>
      </c>
      <c r="C432" s="52">
        <f t="shared" si="54"/>
        <v>0</v>
      </c>
      <c r="D432" s="52">
        <f t="shared" si="62"/>
        <v>63023.331707237965</v>
      </c>
      <c r="E432" s="53">
        <f t="shared" si="56"/>
        <v>0</v>
      </c>
      <c r="F432" s="52">
        <f t="shared" si="57"/>
        <v>0</v>
      </c>
      <c r="G432" s="52">
        <f t="shared" si="60"/>
        <v>0</v>
      </c>
      <c r="H432" s="52">
        <f t="shared" si="61"/>
        <v>0</v>
      </c>
      <c r="I432" s="52">
        <f t="shared" si="58"/>
        <v>0</v>
      </c>
      <c r="J432" s="52">
        <f>SUM($H$18:$H432)</f>
        <v>4944199.707302839</v>
      </c>
    </row>
    <row r="433" spans="1:10" ht="15">
      <c r="A433" s="35">
        <f t="shared" si="59"/>
        <v>416</v>
      </c>
      <c r="B433" s="51">
        <f t="shared" si="55"/>
        <v>56674</v>
      </c>
      <c r="C433" s="52">
        <f t="shared" si="54"/>
        <v>0</v>
      </c>
      <c r="D433" s="52">
        <f t="shared" si="62"/>
        <v>63023.331707237965</v>
      </c>
      <c r="E433" s="53">
        <f t="shared" si="56"/>
        <v>0</v>
      </c>
      <c r="F433" s="52">
        <f t="shared" si="57"/>
        <v>0</v>
      </c>
      <c r="G433" s="52">
        <f t="shared" si="60"/>
        <v>0</v>
      </c>
      <c r="H433" s="52">
        <f t="shared" si="61"/>
        <v>0</v>
      </c>
      <c r="I433" s="52">
        <f t="shared" si="58"/>
        <v>0</v>
      </c>
      <c r="J433" s="52">
        <f>SUM($H$18:$H433)</f>
        <v>4944199.707302839</v>
      </c>
    </row>
    <row r="434" spans="1:10" ht="15">
      <c r="A434" s="35">
        <f t="shared" si="59"/>
        <v>417</v>
      </c>
      <c r="B434" s="51">
        <f t="shared" si="55"/>
        <v>56705</v>
      </c>
      <c r="C434" s="52">
        <f t="shared" si="54"/>
        <v>0</v>
      </c>
      <c r="D434" s="52">
        <f t="shared" si="62"/>
        <v>63023.331707237965</v>
      </c>
      <c r="E434" s="53">
        <f t="shared" si="56"/>
        <v>0</v>
      </c>
      <c r="F434" s="52">
        <f t="shared" si="57"/>
        <v>0</v>
      </c>
      <c r="G434" s="52">
        <f t="shared" si="60"/>
        <v>0</v>
      </c>
      <c r="H434" s="52">
        <f t="shared" si="61"/>
        <v>0</v>
      </c>
      <c r="I434" s="52">
        <f t="shared" si="58"/>
        <v>0</v>
      </c>
      <c r="J434" s="52">
        <f>SUM($H$18:$H434)</f>
        <v>4944199.707302839</v>
      </c>
    </row>
    <row r="435" spans="1:10" ht="15">
      <c r="A435" s="35">
        <f t="shared" si="59"/>
        <v>418</v>
      </c>
      <c r="B435" s="51">
        <f t="shared" si="55"/>
        <v>56735</v>
      </c>
      <c r="C435" s="52">
        <f t="shared" si="54"/>
        <v>0</v>
      </c>
      <c r="D435" s="52">
        <f t="shared" si="62"/>
        <v>63023.331707237965</v>
      </c>
      <c r="E435" s="53">
        <f t="shared" si="56"/>
        <v>0</v>
      </c>
      <c r="F435" s="52">
        <f t="shared" si="57"/>
        <v>0</v>
      </c>
      <c r="G435" s="52">
        <f t="shared" si="60"/>
        <v>0</v>
      </c>
      <c r="H435" s="52">
        <f t="shared" si="61"/>
        <v>0</v>
      </c>
      <c r="I435" s="52">
        <f t="shared" si="58"/>
        <v>0</v>
      </c>
      <c r="J435" s="52">
        <f>SUM($H$18:$H435)</f>
        <v>4944199.707302839</v>
      </c>
    </row>
    <row r="436" spans="1:10" ht="15">
      <c r="A436" s="35">
        <f t="shared" si="59"/>
        <v>419</v>
      </c>
      <c r="B436" s="51">
        <f t="shared" si="55"/>
        <v>56766</v>
      </c>
      <c r="C436" s="52">
        <f t="shared" si="54"/>
        <v>0</v>
      </c>
      <c r="D436" s="52">
        <f t="shared" si="62"/>
        <v>63023.331707237965</v>
      </c>
      <c r="E436" s="53">
        <f t="shared" si="56"/>
        <v>0</v>
      </c>
      <c r="F436" s="52">
        <f t="shared" si="57"/>
        <v>0</v>
      </c>
      <c r="G436" s="52">
        <f t="shared" si="60"/>
        <v>0</v>
      </c>
      <c r="H436" s="52">
        <f t="shared" si="61"/>
        <v>0</v>
      </c>
      <c r="I436" s="52">
        <f t="shared" si="58"/>
        <v>0</v>
      </c>
      <c r="J436" s="52">
        <f>SUM($H$18:$H436)</f>
        <v>4944199.707302839</v>
      </c>
    </row>
    <row r="437" spans="1:10" ht="15">
      <c r="A437" s="35">
        <f t="shared" si="59"/>
        <v>420</v>
      </c>
      <c r="B437" s="51">
        <f t="shared" si="55"/>
        <v>56796</v>
      </c>
      <c r="C437" s="52">
        <f t="shared" si="54"/>
        <v>0</v>
      </c>
      <c r="D437" s="52">
        <f t="shared" si="62"/>
        <v>63023.331707237965</v>
      </c>
      <c r="E437" s="53">
        <f t="shared" si="56"/>
        <v>0</v>
      </c>
      <c r="F437" s="52">
        <f t="shared" si="57"/>
        <v>0</v>
      </c>
      <c r="G437" s="52">
        <f t="shared" si="60"/>
        <v>0</v>
      </c>
      <c r="H437" s="52">
        <f t="shared" si="61"/>
        <v>0</v>
      </c>
      <c r="I437" s="52">
        <f t="shared" si="58"/>
        <v>0</v>
      </c>
      <c r="J437" s="52">
        <f>SUM($H$18:$H437)</f>
        <v>4944199.707302839</v>
      </c>
    </row>
    <row r="438" spans="1:10" ht="15">
      <c r="A438" s="35">
        <f t="shared" si="59"/>
        <v>421</v>
      </c>
      <c r="B438" s="51">
        <f t="shared" si="55"/>
        <v>56827</v>
      </c>
      <c r="C438" s="52">
        <f t="shared" si="54"/>
        <v>0</v>
      </c>
      <c r="D438" s="52">
        <f t="shared" si="62"/>
        <v>63023.331707237965</v>
      </c>
      <c r="E438" s="53">
        <f t="shared" si="56"/>
        <v>0</v>
      </c>
      <c r="F438" s="52">
        <f t="shared" si="57"/>
        <v>0</v>
      </c>
      <c r="G438" s="52">
        <f t="shared" si="60"/>
        <v>0</v>
      </c>
      <c r="H438" s="52">
        <f t="shared" si="61"/>
        <v>0</v>
      </c>
      <c r="I438" s="52">
        <f t="shared" si="58"/>
        <v>0</v>
      </c>
      <c r="J438" s="52">
        <f>SUM($H$18:$H438)</f>
        <v>4944199.707302839</v>
      </c>
    </row>
    <row r="439" spans="1:10" ht="15">
      <c r="A439" s="35">
        <f t="shared" si="59"/>
        <v>422</v>
      </c>
      <c r="B439" s="51">
        <f t="shared" si="55"/>
        <v>56858</v>
      </c>
      <c r="C439" s="52">
        <f t="shared" si="54"/>
        <v>0</v>
      </c>
      <c r="D439" s="52">
        <f t="shared" si="62"/>
        <v>63023.331707237965</v>
      </c>
      <c r="E439" s="53">
        <f t="shared" si="56"/>
        <v>0</v>
      </c>
      <c r="F439" s="52">
        <f t="shared" si="57"/>
        <v>0</v>
      </c>
      <c r="G439" s="52">
        <f t="shared" si="60"/>
        <v>0</v>
      </c>
      <c r="H439" s="52">
        <f t="shared" si="61"/>
        <v>0</v>
      </c>
      <c r="I439" s="52">
        <f t="shared" si="58"/>
        <v>0</v>
      </c>
      <c r="J439" s="52">
        <f>SUM($H$18:$H439)</f>
        <v>4944199.707302839</v>
      </c>
    </row>
    <row r="440" spans="1:10" ht="15">
      <c r="A440" s="35">
        <f t="shared" si="59"/>
        <v>423</v>
      </c>
      <c r="B440" s="51">
        <f t="shared" si="55"/>
        <v>56888</v>
      </c>
      <c r="C440" s="52">
        <f t="shared" si="54"/>
        <v>0</v>
      </c>
      <c r="D440" s="52">
        <f t="shared" si="62"/>
        <v>63023.331707237965</v>
      </c>
      <c r="E440" s="53">
        <f t="shared" si="56"/>
        <v>0</v>
      </c>
      <c r="F440" s="52">
        <f t="shared" si="57"/>
        <v>0</v>
      </c>
      <c r="G440" s="52">
        <f t="shared" si="60"/>
        <v>0</v>
      </c>
      <c r="H440" s="52">
        <f t="shared" si="61"/>
        <v>0</v>
      </c>
      <c r="I440" s="52">
        <f t="shared" si="58"/>
        <v>0</v>
      </c>
      <c r="J440" s="52">
        <f>SUM($H$18:$H440)</f>
        <v>4944199.707302839</v>
      </c>
    </row>
    <row r="441" spans="1:10" ht="15">
      <c r="A441" s="35">
        <f t="shared" si="59"/>
        <v>424</v>
      </c>
      <c r="B441" s="51">
        <f t="shared" si="55"/>
        <v>56919</v>
      </c>
      <c r="C441" s="52">
        <f aca="true" t="shared" si="63" ref="C441:C497">IF(Pay_Num&lt;&gt;"",I440,"")</f>
        <v>0</v>
      </c>
      <c r="D441" s="52">
        <f t="shared" si="62"/>
        <v>63023.331707237965</v>
      </c>
      <c r="E441" s="53">
        <f t="shared" si="56"/>
        <v>0</v>
      </c>
      <c r="F441" s="52">
        <f t="shared" si="57"/>
        <v>0</v>
      </c>
      <c r="G441" s="52">
        <f t="shared" si="60"/>
        <v>0</v>
      </c>
      <c r="H441" s="52">
        <f t="shared" si="61"/>
        <v>0</v>
      </c>
      <c r="I441" s="52">
        <f t="shared" si="58"/>
        <v>0</v>
      </c>
      <c r="J441" s="52">
        <f>SUM($H$18:$H441)</f>
        <v>4944199.707302839</v>
      </c>
    </row>
    <row r="442" spans="1:10" ht="15">
      <c r="A442" s="35">
        <f t="shared" si="59"/>
        <v>425</v>
      </c>
      <c r="B442" s="51">
        <f t="shared" si="55"/>
        <v>56949</v>
      </c>
      <c r="C442" s="52">
        <f t="shared" si="63"/>
        <v>0</v>
      </c>
      <c r="D442" s="52">
        <f t="shared" si="62"/>
        <v>63023.331707237965</v>
      </c>
      <c r="E442" s="53">
        <f t="shared" si="56"/>
        <v>0</v>
      </c>
      <c r="F442" s="52">
        <f t="shared" si="57"/>
        <v>0</v>
      </c>
      <c r="G442" s="52">
        <f t="shared" si="60"/>
        <v>0</v>
      </c>
      <c r="H442" s="52">
        <f t="shared" si="61"/>
        <v>0</v>
      </c>
      <c r="I442" s="52">
        <f t="shared" si="58"/>
        <v>0</v>
      </c>
      <c r="J442" s="52">
        <f>SUM($H$18:$H442)</f>
        <v>4944199.707302839</v>
      </c>
    </row>
    <row r="443" spans="1:10" ht="15">
      <c r="A443" s="35">
        <f t="shared" si="59"/>
        <v>426</v>
      </c>
      <c r="B443" s="51">
        <f t="shared" si="55"/>
        <v>56980</v>
      </c>
      <c r="C443" s="52">
        <f t="shared" si="63"/>
        <v>0</v>
      </c>
      <c r="D443" s="52">
        <f t="shared" si="62"/>
        <v>63023.331707237965</v>
      </c>
      <c r="E443" s="53">
        <f t="shared" si="56"/>
        <v>0</v>
      </c>
      <c r="F443" s="52">
        <f t="shared" si="57"/>
        <v>0</v>
      </c>
      <c r="G443" s="52">
        <f t="shared" si="60"/>
        <v>0</v>
      </c>
      <c r="H443" s="52">
        <f t="shared" si="61"/>
        <v>0</v>
      </c>
      <c r="I443" s="52">
        <f t="shared" si="58"/>
        <v>0</v>
      </c>
      <c r="J443" s="52">
        <f>SUM($H$18:$H443)</f>
        <v>4944199.707302839</v>
      </c>
    </row>
    <row r="444" spans="1:10" ht="15">
      <c r="A444" s="35">
        <f t="shared" si="59"/>
        <v>427</v>
      </c>
      <c r="B444" s="51">
        <f t="shared" si="55"/>
        <v>57011</v>
      </c>
      <c r="C444" s="52">
        <f t="shared" si="63"/>
        <v>0</v>
      </c>
      <c r="D444" s="52">
        <f t="shared" si="62"/>
        <v>63023.331707237965</v>
      </c>
      <c r="E444" s="53">
        <f t="shared" si="56"/>
        <v>0</v>
      </c>
      <c r="F444" s="52">
        <f t="shared" si="57"/>
        <v>0</v>
      </c>
      <c r="G444" s="52">
        <f t="shared" si="60"/>
        <v>0</v>
      </c>
      <c r="H444" s="52">
        <f t="shared" si="61"/>
        <v>0</v>
      </c>
      <c r="I444" s="52">
        <f t="shared" si="58"/>
        <v>0</v>
      </c>
      <c r="J444" s="52">
        <f>SUM($H$18:$H444)</f>
        <v>4944199.707302839</v>
      </c>
    </row>
    <row r="445" spans="1:10" ht="15">
      <c r="A445" s="35">
        <f t="shared" si="59"/>
        <v>428</v>
      </c>
      <c r="B445" s="51">
        <f t="shared" si="55"/>
        <v>57040</v>
      </c>
      <c r="C445" s="52">
        <f t="shared" si="63"/>
        <v>0</v>
      </c>
      <c r="D445" s="52">
        <f t="shared" si="62"/>
        <v>63023.331707237965</v>
      </c>
      <c r="E445" s="53">
        <f t="shared" si="56"/>
        <v>0</v>
      </c>
      <c r="F445" s="52">
        <f t="shared" si="57"/>
        <v>0</v>
      </c>
      <c r="G445" s="52">
        <f t="shared" si="60"/>
        <v>0</v>
      </c>
      <c r="H445" s="52">
        <f t="shared" si="61"/>
        <v>0</v>
      </c>
      <c r="I445" s="52">
        <f t="shared" si="58"/>
        <v>0</v>
      </c>
      <c r="J445" s="52">
        <f>SUM($H$18:$H445)</f>
        <v>4944199.707302839</v>
      </c>
    </row>
    <row r="446" spans="1:10" ht="15">
      <c r="A446" s="35">
        <f t="shared" si="59"/>
        <v>429</v>
      </c>
      <c r="B446" s="51">
        <f t="shared" si="55"/>
        <v>57071</v>
      </c>
      <c r="C446" s="52">
        <f t="shared" si="63"/>
        <v>0</v>
      </c>
      <c r="D446" s="52">
        <f t="shared" si="62"/>
        <v>63023.331707237965</v>
      </c>
      <c r="E446" s="53">
        <f t="shared" si="56"/>
        <v>0</v>
      </c>
      <c r="F446" s="52">
        <f t="shared" si="57"/>
        <v>0</v>
      </c>
      <c r="G446" s="52">
        <f t="shared" si="60"/>
        <v>0</v>
      </c>
      <c r="H446" s="52">
        <f t="shared" si="61"/>
        <v>0</v>
      </c>
      <c r="I446" s="52">
        <f t="shared" si="58"/>
        <v>0</v>
      </c>
      <c r="J446" s="52">
        <f>SUM($H$18:$H446)</f>
        <v>4944199.707302839</v>
      </c>
    </row>
    <row r="447" spans="1:10" ht="15">
      <c r="A447" s="35">
        <f t="shared" si="59"/>
        <v>430</v>
      </c>
      <c r="B447" s="51">
        <f t="shared" si="55"/>
        <v>57101</v>
      </c>
      <c r="C447" s="52">
        <f t="shared" si="63"/>
        <v>0</v>
      </c>
      <c r="D447" s="52">
        <f t="shared" si="62"/>
        <v>63023.331707237965</v>
      </c>
      <c r="E447" s="53">
        <f t="shared" si="56"/>
        <v>0</v>
      </c>
      <c r="F447" s="52">
        <f t="shared" si="57"/>
        <v>0</v>
      </c>
      <c r="G447" s="52">
        <f t="shared" si="60"/>
        <v>0</v>
      </c>
      <c r="H447" s="52">
        <f t="shared" si="61"/>
        <v>0</v>
      </c>
      <c r="I447" s="52">
        <f t="shared" si="58"/>
        <v>0</v>
      </c>
      <c r="J447" s="52">
        <f>SUM($H$18:$H447)</f>
        <v>4944199.707302839</v>
      </c>
    </row>
    <row r="448" spans="1:10" ht="15">
      <c r="A448" s="35">
        <f t="shared" si="59"/>
        <v>431</v>
      </c>
      <c r="B448" s="51">
        <f t="shared" si="55"/>
        <v>57132</v>
      </c>
      <c r="C448" s="52">
        <f t="shared" si="63"/>
        <v>0</v>
      </c>
      <c r="D448" s="52">
        <f t="shared" si="62"/>
        <v>63023.331707237965</v>
      </c>
      <c r="E448" s="53">
        <f t="shared" si="56"/>
        <v>0</v>
      </c>
      <c r="F448" s="52">
        <f t="shared" si="57"/>
        <v>0</v>
      </c>
      <c r="G448" s="52">
        <f t="shared" si="60"/>
        <v>0</v>
      </c>
      <c r="H448" s="52">
        <f t="shared" si="61"/>
        <v>0</v>
      </c>
      <c r="I448" s="52">
        <f t="shared" si="58"/>
        <v>0</v>
      </c>
      <c r="J448" s="52">
        <f>SUM($H$18:$H448)</f>
        <v>4944199.707302839</v>
      </c>
    </row>
    <row r="449" spans="1:10" ht="15">
      <c r="A449" s="35">
        <f t="shared" si="59"/>
        <v>432</v>
      </c>
      <c r="B449" s="51">
        <f t="shared" si="55"/>
        <v>57162</v>
      </c>
      <c r="C449" s="52">
        <f t="shared" si="63"/>
        <v>0</v>
      </c>
      <c r="D449" s="52">
        <f t="shared" si="62"/>
        <v>63023.331707237965</v>
      </c>
      <c r="E449" s="53">
        <f t="shared" si="56"/>
        <v>0</v>
      </c>
      <c r="F449" s="52">
        <f t="shared" si="57"/>
        <v>0</v>
      </c>
      <c r="G449" s="52">
        <f t="shared" si="60"/>
        <v>0</v>
      </c>
      <c r="H449" s="52">
        <f t="shared" si="61"/>
        <v>0</v>
      </c>
      <c r="I449" s="52">
        <f t="shared" si="58"/>
        <v>0</v>
      </c>
      <c r="J449" s="52">
        <f>SUM($H$18:$H449)</f>
        <v>4944199.707302839</v>
      </c>
    </row>
    <row r="450" spans="1:10" ht="15">
      <c r="A450" s="35">
        <f t="shared" si="59"/>
        <v>433</v>
      </c>
      <c r="B450" s="51">
        <f t="shared" si="55"/>
        <v>57193</v>
      </c>
      <c r="C450" s="52">
        <f t="shared" si="63"/>
        <v>0</v>
      </c>
      <c r="D450" s="52">
        <f t="shared" si="62"/>
        <v>63023.331707237965</v>
      </c>
      <c r="E450" s="53">
        <f t="shared" si="56"/>
        <v>0</v>
      </c>
      <c r="F450" s="52">
        <f t="shared" si="57"/>
        <v>0</v>
      </c>
      <c r="G450" s="52">
        <f t="shared" si="60"/>
        <v>0</v>
      </c>
      <c r="H450" s="52">
        <f t="shared" si="61"/>
        <v>0</v>
      </c>
      <c r="I450" s="52">
        <f t="shared" si="58"/>
        <v>0</v>
      </c>
      <c r="J450" s="52">
        <f>SUM($H$18:$H450)</f>
        <v>4944199.707302839</v>
      </c>
    </row>
    <row r="451" spans="1:10" ht="15">
      <c r="A451" s="35">
        <f t="shared" si="59"/>
        <v>434</v>
      </c>
      <c r="B451" s="51">
        <f t="shared" si="55"/>
        <v>57224</v>
      </c>
      <c r="C451" s="52">
        <f t="shared" si="63"/>
        <v>0</v>
      </c>
      <c r="D451" s="52">
        <f t="shared" si="62"/>
        <v>63023.331707237965</v>
      </c>
      <c r="E451" s="53">
        <f t="shared" si="56"/>
        <v>0</v>
      </c>
      <c r="F451" s="52">
        <f t="shared" si="57"/>
        <v>0</v>
      </c>
      <c r="G451" s="52">
        <f t="shared" si="60"/>
        <v>0</v>
      </c>
      <c r="H451" s="52">
        <f t="shared" si="61"/>
        <v>0</v>
      </c>
      <c r="I451" s="52">
        <f t="shared" si="58"/>
        <v>0</v>
      </c>
      <c r="J451" s="52">
        <f>SUM($H$18:$H451)</f>
        <v>4944199.707302839</v>
      </c>
    </row>
    <row r="452" spans="1:10" ht="15">
      <c r="A452" s="35">
        <f t="shared" si="59"/>
        <v>435</v>
      </c>
      <c r="B452" s="51">
        <f t="shared" si="55"/>
        <v>57254</v>
      </c>
      <c r="C452" s="52">
        <f t="shared" si="63"/>
        <v>0</v>
      </c>
      <c r="D452" s="52">
        <f t="shared" si="62"/>
        <v>63023.331707237965</v>
      </c>
      <c r="E452" s="53">
        <f t="shared" si="56"/>
        <v>0</v>
      </c>
      <c r="F452" s="52">
        <f t="shared" si="57"/>
        <v>0</v>
      </c>
      <c r="G452" s="52">
        <f t="shared" si="60"/>
        <v>0</v>
      </c>
      <c r="H452" s="52">
        <f t="shared" si="61"/>
        <v>0</v>
      </c>
      <c r="I452" s="52">
        <f t="shared" si="58"/>
        <v>0</v>
      </c>
      <c r="J452" s="52">
        <f>SUM($H$18:$H452)</f>
        <v>4944199.707302839</v>
      </c>
    </row>
    <row r="453" spans="1:10" ht="15">
      <c r="A453" s="35">
        <f t="shared" si="59"/>
        <v>436</v>
      </c>
      <c r="B453" s="51">
        <f t="shared" si="55"/>
        <v>57285</v>
      </c>
      <c r="C453" s="52">
        <f t="shared" si="63"/>
        <v>0</v>
      </c>
      <c r="D453" s="52">
        <f t="shared" si="62"/>
        <v>63023.331707237965</v>
      </c>
      <c r="E453" s="53">
        <f t="shared" si="56"/>
        <v>0</v>
      </c>
      <c r="F453" s="52">
        <f t="shared" si="57"/>
        <v>0</v>
      </c>
      <c r="G453" s="52">
        <f t="shared" si="60"/>
        <v>0</v>
      </c>
      <c r="H453" s="52">
        <f t="shared" si="61"/>
        <v>0</v>
      </c>
      <c r="I453" s="52">
        <f t="shared" si="58"/>
        <v>0</v>
      </c>
      <c r="J453" s="52">
        <f>SUM($H$18:$H453)</f>
        <v>4944199.707302839</v>
      </c>
    </row>
    <row r="454" spans="1:10" ht="15">
      <c r="A454" s="35">
        <f t="shared" si="59"/>
        <v>437</v>
      </c>
      <c r="B454" s="51">
        <f t="shared" si="55"/>
        <v>57315</v>
      </c>
      <c r="C454" s="52">
        <f t="shared" si="63"/>
        <v>0</v>
      </c>
      <c r="D454" s="52">
        <f t="shared" si="62"/>
        <v>63023.331707237965</v>
      </c>
      <c r="E454" s="53">
        <f t="shared" si="56"/>
        <v>0</v>
      </c>
      <c r="F454" s="52">
        <f t="shared" si="57"/>
        <v>0</v>
      </c>
      <c r="G454" s="52">
        <f t="shared" si="60"/>
        <v>0</v>
      </c>
      <c r="H454" s="52">
        <f t="shared" si="61"/>
        <v>0</v>
      </c>
      <c r="I454" s="52">
        <f t="shared" si="58"/>
        <v>0</v>
      </c>
      <c r="J454" s="52">
        <f>SUM($H$18:$H454)</f>
        <v>4944199.707302839</v>
      </c>
    </row>
    <row r="455" spans="1:10" ht="15">
      <c r="A455" s="35">
        <f t="shared" si="59"/>
        <v>438</v>
      </c>
      <c r="B455" s="51">
        <f t="shared" si="55"/>
        <v>57346</v>
      </c>
      <c r="C455" s="52">
        <f t="shared" si="63"/>
        <v>0</v>
      </c>
      <c r="D455" s="52">
        <f t="shared" si="62"/>
        <v>63023.331707237965</v>
      </c>
      <c r="E455" s="53">
        <f t="shared" si="56"/>
        <v>0</v>
      </c>
      <c r="F455" s="52">
        <f t="shared" si="57"/>
        <v>0</v>
      </c>
      <c r="G455" s="52">
        <f t="shared" si="60"/>
        <v>0</v>
      </c>
      <c r="H455" s="52">
        <f t="shared" si="61"/>
        <v>0</v>
      </c>
      <c r="I455" s="52">
        <f t="shared" si="58"/>
        <v>0</v>
      </c>
      <c r="J455" s="52">
        <f>SUM($H$18:$H455)</f>
        <v>4944199.707302839</v>
      </c>
    </row>
    <row r="456" spans="1:10" ht="15">
      <c r="A456" s="35">
        <f t="shared" si="59"/>
        <v>439</v>
      </c>
      <c r="B456" s="51">
        <f t="shared" si="55"/>
        <v>57377</v>
      </c>
      <c r="C456" s="52">
        <f t="shared" si="63"/>
        <v>0</v>
      </c>
      <c r="D456" s="52">
        <f t="shared" si="62"/>
        <v>63023.331707237965</v>
      </c>
      <c r="E456" s="53">
        <f t="shared" si="56"/>
        <v>0</v>
      </c>
      <c r="F456" s="52">
        <f t="shared" si="57"/>
        <v>0</v>
      </c>
      <c r="G456" s="52">
        <f t="shared" si="60"/>
        <v>0</v>
      </c>
      <c r="H456" s="52">
        <f t="shared" si="61"/>
        <v>0</v>
      </c>
      <c r="I456" s="52">
        <f t="shared" si="58"/>
        <v>0</v>
      </c>
      <c r="J456" s="52">
        <f>SUM($H$18:$H456)</f>
        <v>4944199.707302839</v>
      </c>
    </row>
    <row r="457" spans="1:10" ht="15">
      <c r="A457" s="35">
        <f t="shared" si="59"/>
        <v>440</v>
      </c>
      <c r="B457" s="51">
        <f t="shared" si="55"/>
        <v>57405</v>
      </c>
      <c r="C457" s="52">
        <f t="shared" si="63"/>
        <v>0</v>
      </c>
      <c r="D457" s="52">
        <f t="shared" si="62"/>
        <v>63023.331707237965</v>
      </c>
      <c r="E457" s="53">
        <f t="shared" si="56"/>
        <v>0</v>
      </c>
      <c r="F457" s="52">
        <f t="shared" si="57"/>
        <v>0</v>
      </c>
      <c r="G457" s="52">
        <f t="shared" si="60"/>
        <v>0</v>
      </c>
      <c r="H457" s="52">
        <f t="shared" si="61"/>
        <v>0</v>
      </c>
      <c r="I457" s="52">
        <f t="shared" si="58"/>
        <v>0</v>
      </c>
      <c r="J457" s="52">
        <f>SUM($H$18:$H457)</f>
        <v>4944199.707302839</v>
      </c>
    </row>
    <row r="458" spans="1:10" ht="15">
      <c r="A458" s="35">
        <f t="shared" si="59"/>
        <v>441</v>
      </c>
      <c r="B458" s="51">
        <f t="shared" si="55"/>
        <v>57436</v>
      </c>
      <c r="C458" s="52">
        <f t="shared" si="63"/>
        <v>0</v>
      </c>
      <c r="D458" s="52">
        <f t="shared" si="62"/>
        <v>63023.331707237965</v>
      </c>
      <c r="E458" s="53">
        <f t="shared" si="56"/>
        <v>0</v>
      </c>
      <c r="F458" s="52">
        <f t="shared" si="57"/>
        <v>0</v>
      </c>
      <c r="G458" s="52">
        <f t="shared" si="60"/>
        <v>0</v>
      </c>
      <c r="H458" s="52">
        <f t="shared" si="61"/>
        <v>0</v>
      </c>
      <c r="I458" s="52">
        <f t="shared" si="58"/>
        <v>0</v>
      </c>
      <c r="J458" s="52">
        <f>SUM($H$18:$H458)</f>
        <v>4944199.707302839</v>
      </c>
    </row>
    <row r="459" spans="1:10" ht="15">
      <c r="A459" s="35">
        <f t="shared" si="59"/>
        <v>442</v>
      </c>
      <c r="B459" s="51">
        <f t="shared" si="55"/>
        <v>57466</v>
      </c>
      <c r="C459" s="52">
        <f t="shared" si="63"/>
        <v>0</v>
      </c>
      <c r="D459" s="52">
        <f t="shared" si="62"/>
        <v>63023.331707237965</v>
      </c>
      <c r="E459" s="53">
        <f t="shared" si="56"/>
        <v>0</v>
      </c>
      <c r="F459" s="52">
        <f t="shared" si="57"/>
        <v>0</v>
      </c>
      <c r="G459" s="52">
        <f t="shared" si="60"/>
        <v>0</v>
      </c>
      <c r="H459" s="52">
        <f t="shared" si="61"/>
        <v>0</v>
      </c>
      <c r="I459" s="52">
        <f t="shared" si="58"/>
        <v>0</v>
      </c>
      <c r="J459" s="52">
        <f>SUM($H$18:$H459)</f>
        <v>4944199.707302839</v>
      </c>
    </row>
    <row r="460" spans="1:10" ht="15">
      <c r="A460" s="35">
        <f t="shared" si="59"/>
        <v>443</v>
      </c>
      <c r="B460" s="51">
        <f t="shared" si="55"/>
        <v>57497</v>
      </c>
      <c r="C460" s="52">
        <f t="shared" si="63"/>
        <v>0</v>
      </c>
      <c r="D460" s="52">
        <f t="shared" si="62"/>
        <v>63023.331707237965</v>
      </c>
      <c r="E460" s="53">
        <f t="shared" si="56"/>
        <v>0</v>
      </c>
      <c r="F460" s="52">
        <f t="shared" si="57"/>
        <v>0</v>
      </c>
      <c r="G460" s="52">
        <f t="shared" si="60"/>
        <v>0</v>
      </c>
      <c r="H460" s="52">
        <f t="shared" si="61"/>
        <v>0</v>
      </c>
      <c r="I460" s="52">
        <f t="shared" si="58"/>
        <v>0</v>
      </c>
      <c r="J460" s="52">
        <f>SUM($H$18:$H460)</f>
        <v>4944199.707302839</v>
      </c>
    </row>
    <row r="461" spans="1:10" ht="15">
      <c r="A461" s="35">
        <f t="shared" si="59"/>
        <v>444</v>
      </c>
      <c r="B461" s="51">
        <f t="shared" si="55"/>
        <v>57527</v>
      </c>
      <c r="C461" s="52">
        <f t="shared" si="63"/>
        <v>0</v>
      </c>
      <c r="D461" s="52">
        <f t="shared" si="62"/>
        <v>63023.331707237965</v>
      </c>
      <c r="E461" s="53">
        <f t="shared" si="56"/>
        <v>0</v>
      </c>
      <c r="F461" s="52">
        <f t="shared" si="57"/>
        <v>0</v>
      </c>
      <c r="G461" s="52">
        <f t="shared" si="60"/>
        <v>0</v>
      </c>
      <c r="H461" s="52">
        <f t="shared" si="61"/>
        <v>0</v>
      </c>
      <c r="I461" s="52">
        <f t="shared" si="58"/>
        <v>0</v>
      </c>
      <c r="J461" s="52">
        <f>SUM($H$18:$H461)</f>
        <v>4944199.707302839</v>
      </c>
    </row>
    <row r="462" spans="1:10" ht="15">
      <c r="A462" s="35">
        <f t="shared" si="59"/>
        <v>445</v>
      </c>
      <c r="B462" s="51">
        <f t="shared" si="55"/>
        <v>57558</v>
      </c>
      <c r="C462" s="52">
        <f t="shared" si="63"/>
        <v>0</v>
      </c>
      <c r="D462" s="52">
        <f t="shared" si="62"/>
        <v>63023.331707237965</v>
      </c>
      <c r="E462" s="53">
        <f t="shared" si="56"/>
        <v>0</v>
      </c>
      <c r="F462" s="52">
        <f t="shared" si="57"/>
        <v>0</v>
      </c>
      <c r="G462" s="52">
        <f t="shared" si="60"/>
        <v>0</v>
      </c>
      <c r="H462" s="52">
        <f t="shared" si="61"/>
        <v>0</v>
      </c>
      <c r="I462" s="52">
        <f t="shared" si="58"/>
        <v>0</v>
      </c>
      <c r="J462" s="52">
        <f>SUM($H$18:$H462)</f>
        <v>4944199.707302839</v>
      </c>
    </row>
    <row r="463" spans="1:10" ht="15">
      <c r="A463" s="35">
        <f t="shared" si="59"/>
        <v>446</v>
      </c>
      <c r="B463" s="51">
        <f t="shared" si="55"/>
        <v>57589</v>
      </c>
      <c r="C463" s="52">
        <f t="shared" si="63"/>
        <v>0</v>
      </c>
      <c r="D463" s="52">
        <f t="shared" si="62"/>
        <v>63023.331707237965</v>
      </c>
      <c r="E463" s="53">
        <f t="shared" si="56"/>
        <v>0</v>
      </c>
      <c r="F463" s="52">
        <f t="shared" si="57"/>
        <v>0</v>
      </c>
      <c r="G463" s="52">
        <f t="shared" si="60"/>
        <v>0</v>
      </c>
      <c r="H463" s="52">
        <f t="shared" si="61"/>
        <v>0</v>
      </c>
      <c r="I463" s="52">
        <f t="shared" si="58"/>
        <v>0</v>
      </c>
      <c r="J463" s="52">
        <f>SUM($H$18:$H463)</f>
        <v>4944199.707302839</v>
      </c>
    </row>
    <row r="464" spans="1:10" ht="15">
      <c r="A464" s="35">
        <f t="shared" si="59"/>
        <v>447</v>
      </c>
      <c r="B464" s="51">
        <f t="shared" si="55"/>
        <v>57619</v>
      </c>
      <c r="C464" s="52">
        <f t="shared" si="63"/>
        <v>0</v>
      </c>
      <c r="D464" s="52">
        <f t="shared" si="62"/>
        <v>63023.331707237965</v>
      </c>
      <c r="E464" s="53">
        <f t="shared" si="56"/>
        <v>0</v>
      </c>
      <c r="F464" s="52">
        <f t="shared" si="57"/>
        <v>0</v>
      </c>
      <c r="G464" s="52">
        <f t="shared" si="60"/>
        <v>0</v>
      </c>
      <c r="H464" s="52">
        <f t="shared" si="61"/>
        <v>0</v>
      </c>
      <c r="I464" s="52">
        <f t="shared" si="58"/>
        <v>0</v>
      </c>
      <c r="J464" s="52">
        <f>SUM($H$18:$H464)</f>
        <v>4944199.707302839</v>
      </c>
    </row>
    <row r="465" spans="1:10" ht="15">
      <c r="A465" s="35">
        <f t="shared" si="59"/>
        <v>448</v>
      </c>
      <c r="B465" s="51">
        <f t="shared" si="55"/>
        <v>57650</v>
      </c>
      <c r="C465" s="52">
        <f t="shared" si="63"/>
        <v>0</v>
      </c>
      <c r="D465" s="52">
        <f t="shared" si="62"/>
        <v>63023.331707237965</v>
      </c>
      <c r="E465" s="53">
        <f t="shared" si="56"/>
        <v>0</v>
      </c>
      <c r="F465" s="52">
        <f t="shared" si="57"/>
        <v>0</v>
      </c>
      <c r="G465" s="52">
        <f t="shared" si="60"/>
        <v>0</v>
      </c>
      <c r="H465" s="52">
        <f t="shared" si="61"/>
        <v>0</v>
      </c>
      <c r="I465" s="52">
        <f t="shared" si="58"/>
        <v>0</v>
      </c>
      <c r="J465" s="52">
        <f>SUM($H$18:$H465)</f>
        <v>4944199.707302839</v>
      </c>
    </row>
    <row r="466" spans="1:10" ht="15">
      <c r="A466" s="35">
        <f t="shared" si="59"/>
        <v>449</v>
      </c>
      <c r="B466" s="51">
        <f aca="true" t="shared" si="64" ref="B466:B497">IF(Pay_Num&lt;&gt;"",DATE(YEAR(Loan_Start),MONTH(Loan_Start)+(Pay_Num)*12/Num_Pmt_Per_Year,DAY(Loan_Start)),"")</f>
        <v>57680</v>
      </c>
      <c r="C466" s="52">
        <f t="shared" si="63"/>
        <v>0</v>
      </c>
      <c r="D466" s="52">
        <f t="shared" si="62"/>
        <v>63023.331707237965</v>
      </c>
      <c r="E466" s="53">
        <f aca="true" t="shared" si="65" ref="E466:E497">IF(AND(Pay_Num&lt;&gt;"",Sched_Pay+Scheduled_Extra_Payments&lt;Beg_Bal),Scheduled_Extra_Payments,IF(AND(Pay_Num&lt;&gt;"",Beg_Bal-Sched_Pay&gt;0),Beg_Bal-Sched_Pay,IF(Pay_Num&lt;&gt;"",0,"")))</f>
        <v>0</v>
      </c>
      <c r="F466" s="52">
        <f aca="true" t="shared" si="66" ref="F466:F497">IF(AND(Pay_Num&lt;&gt;"",Sched_Pay+Extra_Pay&lt;Beg_Bal),Sched_Pay+Extra_Pay,IF(Pay_Num&lt;&gt;"",Beg_Bal,""))</f>
        <v>0</v>
      </c>
      <c r="G466" s="52">
        <f t="shared" si="60"/>
        <v>0</v>
      </c>
      <c r="H466" s="52">
        <f t="shared" si="61"/>
        <v>0</v>
      </c>
      <c r="I466" s="52">
        <f aca="true" t="shared" si="67" ref="I466:I497">IF(AND(Pay_Num&lt;&gt;"",Sched_Pay+Extra_Pay&lt;Beg_Bal),Beg_Bal-Princ,IF(Pay_Num&lt;&gt;"",0,""))</f>
        <v>0</v>
      </c>
      <c r="J466" s="52">
        <f>SUM($H$18:$H466)</f>
        <v>4944199.707302839</v>
      </c>
    </row>
    <row r="467" spans="1:10" ht="15">
      <c r="A467" s="35">
        <f aca="true" t="shared" si="68" ref="A467:A497">IF(Values_Entered,A466+1,"")</f>
        <v>450</v>
      </c>
      <c r="B467" s="51">
        <f t="shared" si="64"/>
        <v>57711</v>
      </c>
      <c r="C467" s="52">
        <f t="shared" si="63"/>
        <v>0</v>
      </c>
      <c r="D467" s="52">
        <f t="shared" si="62"/>
        <v>63023.331707237965</v>
      </c>
      <c r="E467" s="53">
        <f t="shared" si="65"/>
        <v>0</v>
      </c>
      <c r="F467" s="52">
        <f t="shared" si="66"/>
        <v>0</v>
      </c>
      <c r="G467" s="52">
        <f aca="true" t="shared" si="69" ref="G467:G497">IF(Pay_Num&lt;&gt;"",Total_Pay-Int,"")</f>
        <v>0</v>
      </c>
      <c r="H467" s="52">
        <f aca="true" t="shared" si="70" ref="H467:H497">IF(Pay_Num&lt;&gt;"",Beg_Bal*Interest_Rate/Num_Pmt_Per_Year,"")</f>
        <v>0</v>
      </c>
      <c r="I467" s="52">
        <f t="shared" si="67"/>
        <v>0</v>
      </c>
      <c r="J467" s="52">
        <f>SUM($H$18:$H467)</f>
        <v>4944199.707302839</v>
      </c>
    </row>
    <row r="468" spans="1:10" ht="15">
      <c r="A468" s="35">
        <f t="shared" si="68"/>
        <v>451</v>
      </c>
      <c r="B468" s="51">
        <f t="shared" si="64"/>
        <v>57742</v>
      </c>
      <c r="C468" s="52">
        <f t="shared" si="63"/>
        <v>0</v>
      </c>
      <c r="D468" s="52">
        <f aca="true" t="shared" si="71" ref="D468:D497">IF(Pay_Num&lt;&gt;"",Scheduled_Monthly_Payment,"")</f>
        <v>63023.331707237965</v>
      </c>
      <c r="E468" s="53">
        <f t="shared" si="65"/>
        <v>0</v>
      </c>
      <c r="F468" s="52">
        <f t="shared" si="66"/>
        <v>0</v>
      </c>
      <c r="G468" s="52">
        <f t="shared" si="69"/>
        <v>0</v>
      </c>
      <c r="H468" s="52">
        <f t="shared" si="70"/>
        <v>0</v>
      </c>
      <c r="I468" s="52">
        <f t="shared" si="67"/>
        <v>0</v>
      </c>
      <c r="J468" s="52">
        <f>SUM($H$18:$H468)</f>
        <v>4944199.707302839</v>
      </c>
    </row>
    <row r="469" spans="1:10" ht="15">
      <c r="A469" s="35">
        <f t="shared" si="68"/>
        <v>452</v>
      </c>
      <c r="B469" s="51">
        <f t="shared" si="64"/>
        <v>57770</v>
      </c>
      <c r="C469" s="52">
        <f t="shared" si="63"/>
        <v>0</v>
      </c>
      <c r="D469" s="52">
        <f t="shared" si="71"/>
        <v>63023.331707237965</v>
      </c>
      <c r="E469" s="53">
        <f t="shared" si="65"/>
        <v>0</v>
      </c>
      <c r="F469" s="52">
        <f t="shared" si="66"/>
        <v>0</v>
      </c>
      <c r="G469" s="52">
        <f t="shared" si="69"/>
        <v>0</v>
      </c>
      <c r="H469" s="52">
        <f t="shared" si="70"/>
        <v>0</v>
      </c>
      <c r="I469" s="52">
        <f t="shared" si="67"/>
        <v>0</v>
      </c>
      <c r="J469" s="52">
        <f>SUM($H$18:$H469)</f>
        <v>4944199.707302839</v>
      </c>
    </row>
    <row r="470" spans="1:10" ht="15">
      <c r="A470" s="35">
        <f t="shared" si="68"/>
        <v>453</v>
      </c>
      <c r="B470" s="51">
        <f t="shared" si="64"/>
        <v>57801</v>
      </c>
      <c r="C470" s="52">
        <f t="shared" si="63"/>
        <v>0</v>
      </c>
      <c r="D470" s="52">
        <f t="shared" si="71"/>
        <v>63023.331707237965</v>
      </c>
      <c r="E470" s="53">
        <f t="shared" si="65"/>
        <v>0</v>
      </c>
      <c r="F470" s="52">
        <f t="shared" si="66"/>
        <v>0</v>
      </c>
      <c r="G470" s="52">
        <f t="shared" si="69"/>
        <v>0</v>
      </c>
      <c r="H470" s="52">
        <f t="shared" si="70"/>
        <v>0</v>
      </c>
      <c r="I470" s="52">
        <f t="shared" si="67"/>
        <v>0</v>
      </c>
      <c r="J470" s="52">
        <f>SUM($H$18:$H470)</f>
        <v>4944199.707302839</v>
      </c>
    </row>
    <row r="471" spans="1:10" ht="15">
      <c r="A471" s="35">
        <f t="shared" si="68"/>
        <v>454</v>
      </c>
      <c r="B471" s="51">
        <f t="shared" si="64"/>
        <v>57831</v>
      </c>
      <c r="C471" s="52">
        <f t="shared" si="63"/>
        <v>0</v>
      </c>
      <c r="D471" s="52">
        <f t="shared" si="71"/>
        <v>63023.331707237965</v>
      </c>
      <c r="E471" s="53">
        <f t="shared" si="65"/>
        <v>0</v>
      </c>
      <c r="F471" s="52">
        <f t="shared" si="66"/>
        <v>0</v>
      </c>
      <c r="G471" s="52">
        <f t="shared" si="69"/>
        <v>0</v>
      </c>
      <c r="H471" s="52">
        <f t="shared" si="70"/>
        <v>0</v>
      </c>
      <c r="I471" s="52">
        <f t="shared" si="67"/>
        <v>0</v>
      </c>
      <c r="J471" s="52">
        <f>SUM($H$18:$H471)</f>
        <v>4944199.707302839</v>
      </c>
    </row>
    <row r="472" spans="1:10" ht="15">
      <c r="A472" s="35">
        <f t="shared" si="68"/>
        <v>455</v>
      </c>
      <c r="B472" s="51">
        <f t="shared" si="64"/>
        <v>57862</v>
      </c>
      <c r="C472" s="52">
        <f t="shared" si="63"/>
        <v>0</v>
      </c>
      <c r="D472" s="52">
        <f t="shared" si="71"/>
        <v>63023.331707237965</v>
      </c>
      <c r="E472" s="53">
        <f t="shared" si="65"/>
        <v>0</v>
      </c>
      <c r="F472" s="52">
        <f t="shared" si="66"/>
        <v>0</v>
      </c>
      <c r="G472" s="52">
        <f t="shared" si="69"/>
        <v>0</v>
      </c>
      <c r="H472" s="52">
        <f t="shared" si="70"/>
        <v>0</v>
      </c>
      <c r="I472" s="52">
        <f t="shared" si="67"/>
        <v>0</v>
      </c>
      <c r="J472" s="52">
        <f>SUM($H$18:$H472)</f>
        <v>4944199.707302839</v>
      </c>
    </row>
    <row r="473" spans="1:10" ht="15">
      <c r="A473" s="35">
        <f t="shared" si="68"/>
        <v>456</v>
      </c>
      <c r="B473" s="51">
        <f t="shared" si="64"/>
        <v>57892</v>
      </c>
      <c r="C473" s="52">
        <f t="shared" si="63"/>
        <v>0</v>
      </c>
      <c r="D473" s="52">
        <f t="shared" si="71"/>
        <v>63023.331707237965</v>
      </c>
      <c r="E473" s="53">
        <f t="shared" si="65"/>
        <v>0</v>
      </c>
      <c r="F473" s="52">
        <f t="shared" si="66"/>
        <v>0</v>
      </c>
      <c r="G473" s="52">
        <f t="shared" si="69"/>
        <v>0</v>
      </c>
      <c r="H473" s="52">
        <f t="shared" si="70"/>
        <v>0</v>
      </c>
      <c r="I473" s="52">
        <f t="shared" si="67"/>
        <v>0</v>
      </c>
      <c r="J473" s="52">
        <f>SUM($H$18:$H473)</f>
        <v>4944199.707302839</v>
      </c>
    </row>
    <row r="474" spans="1:10" ht="15">
      <c r="A474" s="35">
        <f t="shared" si="68"/>
        <v>457</v>
      </c>
      <c r="B474" s="51">
        <f t="shared" si="64"/>
        <v>57923</v>
      </c>
      <c r="C474" s="52">
        <f t="shared" si="63"/>
        <v>0</v>
      </c>
      <c r="D474" s="52">
        <f t="shared" si="71"/>
        <v>63023.331707237965</v>
      </c>
      <c r="E474" s="53">
        <f t="shared" si="65"/>
        <v>0</v>
      </c>
      <c r="F474" s="52">
        <f t="shared" si="66"/>
        <v>0</v>
      </c>
      <c r="G474" s="52">
        <f t="shared" si="69"/>
        <v>0</v>
      </c>
      <c r="H474" s="52">
        <f t="shared" si="70"/>
        <v>0</v>
      </c>
      <c r="I474" s="52">
        <f t="shared" si="67"/>
        <v>0</v>
      </c>
      <c r="J474" s="52">
        <f>SUM($H$18:$H474)</f>
        <v>4944199.707302839</v>
      </c>
    </row>
    <row r="475" spans="1:10" ht="15">
      <c r="A475" s="35">
        <f t="shared" si="68"/>
        <v>458</v>
      </c>
      <c r="B475" s="51">
        <f t="shared" si="64"/>
        <v>57954</v>
      </c>
      <c r="C475" s="52">
        <f t="shared" si="63"/>
        <v>0</v>
      </c>
      <c r="D475" s="52">
        <f t="shared" si="71"/>
        <v>63023.331707237965</v>
      </c>
      <c r="E475" s="53">
        <f t="shared" si="65"/>
        <v>0</v>
      </c>
      <c r="F475" s="52">
        <f t="shared" si="66"/>
        <v>0</v>
      </c>
      <c r="G475" s="52">
        <f t="shared" si="69"/>
        <v>0</v>
      </c>
      <c r="H475" s="52">
        <f t="shared" si="70"/>
        <v>0</v>
      </c>
      <c r="I475" s="52">
        <f t="shared" si="67"/>
        <v>0</v>
      </c>
      <c r="J475" s="52">
        <f>SUM($H$18:$H475)</f>
        <v>4944199.707302839</v>
      </c>
    </row>
    <row r="476" spans="1:10" ht="15">
      <c r="A476" s="35">
        <f t="shared" si="68"/>
        <v>459</v>
      </c>
      <c r="B476" s="51">
        <f t="shared" si="64"/>
        <v>57984</v>
      </c>
      <c r="C476" s="52">
        <f t="shared" si="63"/>
        <v>0</v>
      </c>
      <c r="D476" s="52">
        <f t="shared" si="71"/>
        <v>63023.331707237965</v>
      </c>
      <c r="E476" s="53">
        <f t="shared" si="65"/>
        <v>0</v>
      </c>
      <c r="F476" s="52">
        <f t="shared" si="66"/>
        <v>0</v>
      </c>
      <c r="G476" s="52">
        <f t="shared" si="69"/>
        <v>0</v>
      </c>
      <c r="H476" s="52">
        <f t="shared" si="70"/>
        <v>0</v>
      </c>
      <c r="I476" s="52">
        <f t="shared" si="67"/>
        <v>0</v>
      </c>
      <c r="J476" s="52">
        <f>SUM($H$18:$H476)</f>
        <v>4944199.707302839</v>
      </c>
    </row>
    <row r="477" spans="1:10" ht="15">
      <c r="A477" s="35">
        <f t="shared" si="68"/>
        <v>460</v>
      </c>
      <c r="B477" s="51">
        <f t="shared" si="64"/>
        <v>58015</v>
      </c>
      <c r="C477" s="52">
        <f t="shared" si="63"/>
        <v>0</v>
      </c>
      <c r="D477" s="52">
        <f t="shared" si="71"/>
        <v>63023.331707237965</v>
      </c>
      <c r="E477" s="53">
        <f t="shared" si="65"/>
        <v>0</v>
      </c>
      <c r="F477" s="52">
        <f t="shared" si="66"/>
        <v>0</v>
      </c>
      <c r="G477" s="52">
        <f t="shared" si="69"/>
        <v>0</v>
      </c>
      <c r="H477" s="52">
        <f t="shared" si="70"/>
        <v>0</v>
      </c>
      <c r="I477" s="52">
        <f t="shared" si="67"/>
        <v>0</v>
      </c>
      <c r="J477" s="52">
        <f>SUM($H$18:$H477)</f>
        <v>4944199.707302839</v>
      </c>
    </row>
    <row r="478" spans="1:10" ht="15">
      <c r="A478" s="35">
        <f t="shared" si="68"/>
        <v>461</v>
      </c>
      <c r="B478" s="51">
        <f t="shared" si="64"/>
        <v>58045</v>
      </c>
      <c r="C478" s="52">
        <f t="shared" si="63"/>
        <v>0</v>
      </c>
      <c r="D478" s="52">
        <f t="shared" si="71"/>
        <v>63023.331707237965</v>
      </c>
      <c r="E478" s="53">
        <f t="shared" si="65"/>
        <v>0</v>
      </c>
      <c r="F478" s="52">
        <f t="shared" si="66"/>
        <v>0</v>
      </c>
      <c r="G478" s="52">
        <f t="shared" si="69"/>
        <v>0</v>
      </c>
      <c r="H478" s="52">
        <f t="shared" si="70"/>
        <v>0</v>
      </c>
      <c r="I478" s="52">
        <f t="shared" si="67"/>
        <v>0</v>
      </c>
      <c r="J478" s="52">
        <f>SUM($H$18:$H478)</f>
        <v>4944199.707302839</v>
      </c>
    </row>
    <row r="479" spans="1:10" ht="15">
      <c r="A479" s="35">
        <f t="shared" si="68"/>
        <v>462</v>
      </c>
      <c r="B479" s="51">
        <f t="shared" si="64"/>
        <v>58076</v>
      </c>
      <c r="C479" s="52">
        <f t="shared" si="63"/>
        <v>0</v>
      </c>
      <c r="D479" s="52">
        <f t="shared" si="71"/>
        <v>63023.331707237965</v>
      </c>
      <c r="E479" s="53">
        <f t="shared" si="65"/>
        <v>0</v>
      </c>
      <c r="F479" s="52">
        <f t="shared" si="66"/>
        <v>0</v>
      </c>
      <c r="G479" s="52">
        <f t="shared" si="69"/>
        <v>0</v>
      </c>
      <c r="H479" s="52">
        <f t="shared" si="70"/>
        <v>0</v>
      </c>
      <c r="I479" s="52">
        <f t="shared" si="67"/>
        <v>0</v>
      </c>
      <c r="J479" s="52">
        <f>SUM($H$18:$H479)</f>
        <v>4944199.707302839</v>
      </c>
    </row>
    <row r="480" spans="1:10" ht="15">
      <c r="A480" s="35">
        <f t="shared" si="68"/>
        <v>463</v>
      </c>
      <c r="B480" s="51">
        <f t="shared" si="64"/>
        <v>58107</v>
      </c>
      <c r="C480" s="52">
        <f t="shared" si="63"/>
        <v>0</v>
      </c>
      <c r="D480" s="52">
        <f t="shared" si="71"/>
        <v>63023.331707237965</v>
      </c>
      <c r="E480" s="53">
        <f t="shared" si="65"/>
        <v>0</v>
      </c>
      <c r="F480" s="52">
        <f t="shared" si="66"/>
        <v>0</v>
      </c>
      <c r="G480" s="52">
        <f t="shared" si="69"/>
        <v>0</v>
      </c>
      <c r="H480" s="52">
        <f t="shared" si="70"/>
        <v>0</v>
      </c>
      <c r="I480" s="52">
        <f t="shared" si="67"/>
        <v>0</v>
      </c>
      <c r="J480" s="52">
        <f>SUM($H$18:$H480)</f>
        <v>4944199.707302839</v>
      </c>
    </row>
    <row r="481" spans="1:10" ht="15">
      <c r="A481" s="35">
        <f t="shared" si="68"/>
        <v>464</v>
      </c>
      <c r="B481" s="51">
        <f t="shared" si="64"/>
        <v>58135</v>
      </c>
      <c r="C481" s="52">
        <f t="shared" si="63"/>
        <v>0</v>
      </c>
      <c r="D481" s="52">
        <f t="shared" si="71"/>
        <v>63023.331707237965</v>
      </c>
      <c r="E481" s="53">
        <f t="shared" si="65"/>
        <v>0</v>
      </c>
      <c r="F481" s="52">
        <f t="shared" si="66"/>
        <v>0</v>
      </c>
      <c r="G481" s="52">
        <f t="shared" si="69"/>
        <v>0</v>
      </c>
      <c r="H481" s="52">
        <f t="shared" si="70"/>
        <v>0</v>
      </c>
      <c r="I481" s="52">
        <f t="shared" si="67"/>
        <v>0</v>
      </c>
      <c r="J481" s="52">
        <f>SUM($H$18:$H481)</f>
        <v>4944199.707302839</v>
      </c>
    </row>
    <row r="482" spans="1:10" ht="15">
      <c r="A482" s="35">
        <f t="shared" si="68"/>
        <v>465</v>
      </c>
      <c r="B482" s="51">
        <f t="shared" si="64"/>
        <v>58166</v>
      </c>
      <c r="C482" s="52">
        <f t="shared" si="63"/>
        <v>0</v>
      </c>
      <c r="D482" s="52">
        <f t="shared" si="71"/>
        <v>63023.331707237965</v>
      </c>
      <c r="E482" s="53">
        <f t="shared" si="65"/>
        <v>0</v>
      </c>
      <c r="F482" s="52">
        <f t="shared" si="66"/>
        <v>0</v>
      </c>
      <c r="G482" s="52">
        <f t="shared" si="69"/>
        <v>0</v>
      </c>
      <c r="H482" s="52">
        <f t="shared" si="70"/>
        <v>0</v>
      </c>
      <c r="I482" s="52">
        <f t="shared" si="67"/>
        <v>0</v>
      </c>
      <c r="J482" s="52">
        <f>SUM($H$18:$H482)</f>
        <v>4944199.707302839</v>
      </c>
    </row>
    <row r="483" spans="1:10" ht="15">
      <c r="A483" s="35">
        <f t="shared" si="68"/>
        <v>466</v>
      </c>
      <c r="B483" s="51">
        <f t="shared" si="64"/>
        <v>58196</v>
      </c>
      <c r="C483" s="52">
        <f t="shared" si="63"/>
        <v>0</v>
      </c>
      <c r="D483" s="52">
        <f t="shared" si="71"/>
        <v>63023.331707237965</v>
      </c>
      <c r="E483" s="53">
        <f t="shared" si="65"/>
        <v>0</v>
      </c>
      <c r="F483" s="52">
        <f t="shared" si="66"/>
        <v>0</v>
      </c>
      <c r="G483" s="52">
        <f t="shared" si="69"/>
        <v>0</v>
      </c>
      <c r="H483" s="52">
        <f t="shared" si="70"/>
        <v>0</v>
      </c>
      <c r="I483" s="52">
        <f t="shared" si="67"/>
        <v>0</v>
      </c>
      <c r="J483" s="52">
        <f>SUM($H$18:$H483)</f>
        <v>4944199.707302839</v>
      </c>
    </row>
    <row r="484" spans="1:10" ht="15">
      <c r="A484" s="35">
        <f t="shared" si="68"/>
        <v>467</v>
      </c>
      <c r="B484" s="51">
        <f t="shared" si="64"/>
        <v>58227</v>
      </c>
      <c r="C484" s="52">
        <f t="shared" si="63"/>
        <v>0</v>
      </c>
      <c r="D484" s="52">
        <f t="shared" si="71"/>
        <v>63023.331707237965</v>
      </c>
      <c r="E484" s="53">
        <f t="shared" si="65"/>
        <v>0</v>
      </c>
      <c r="F484" s="52">
        <f t="shared" si="66"/>
        <v>0</v>
      </c>
      <c r="G484" s="52">
        <f t="shared" si="69"/>
        <v>0</v>
      </c>
      <c r="H484" s="52">
        <f t="shared" si="70"/>
        <v>0</v>
      </c>
      <c r="I484" s="52">
        <f t="shared" si="67"/>
        <v>0</v>
      </c>
      <c r="J484" s="52">
        <f>SUM($H$18:$H484)</f>
        <v>4944199.707302839</v>
      </c>
    </row>
    <row r="485" spans="1:10" ht="15">
      <c r="A485" s="35">
        <f t="shared" si="68"/>
        <v>468</v>
      </c>
      <c r="B485" s="51">
        <f t="shared" si="64"/>
        <v>58257</v>
      </c>
      <c r="C485" s="52">
        <f t="shared" si="63"/>
        <v>0</v>
      </c>
      <c r="D485" s="52">
        <f t="shared" si="71"/>
        <v>63023.331707237965</v>
      </c>
      <c r="E485" s="53">
        <f t="shared" si="65"/>
        <v>0</v>
      </c>
      <c r="F485" s="52">
        <f t="shared" si="66"/>
        <v>0</v>
      </c>
      <c r="G485" s="52">
        <f t="shared" si="69"/>
        <v>0</v>
      </c>
      <c r="H485" s="52">
        <f t="shared" si="70"/>
        <v>0</v>
      </c>
      <c r="I485" s="52">
        <f t="shared" si="67"/>
        <v>0</v>
      </c>
      <c r="J485" s="52">
        <f>SUM($H$18:$H485)</f>
        <v>4944199.707302839</v>
      </c>
    </row>
    <row r="486" spans="1:10" ht="15">
      <c r="A486" s="35">
        <f t="shared" si="68"/>
        <v>469</v>
      </c>
      <c r="B486" s="51">
        <f t="shared" si="64"/>
        <v>58288</v>
      </c>
      <c r="C486" s="52">
        <f t="shared" si="63"/>
        <v>0</v>
      </c>
      <c r="D486" s="52">
        <f t="shared" si="71"/>
        <v>63023.331707237965</v>
      </c>
      <c r="E486" s="53">
        <f t="shared" si="65"/>
        <v>0</v>
      </c>
      <c r="F486" s="52">
        <f t="shared" si="66"/>
        <v>0</v>
      </c>
      <c r="G486" s="52">
        <f t="shared" si="69"/>
        <v>0</v>
      </c>
      <c r="H486" s="52">
        <f t="shared" si="70"/>
        <v>0</v>
      </c>
      <c r="I486" s="52">
        <f t="shared" si="67"/>
        <v>0</v>
      </c>
      <c r="J486" s="52">
        <f>SUM($H$18:$H486)</f>
        <v>4944199.707302839</v>
      </c>
    </row>
    <row r="487" spans="1:10" ht="15">
      <c r="A487" s="35">
        <f t="shared" si="68"/>
        <v>470</v>
      </c>
      <c r="B487" s="51">
        <f t="shared" si="64"/>
        <v>58319</v>
      </c>
      <c r="C487" s="52">
        <f t="shared" si="63"/>
        <v>0</v>
      </c>
      <c r="D487" s="52">
        <f t="shared" si="71"/>
        <v>63023.331707237965</v>
      </c>
      <c r="E487" s="53">
        <f t="shared" si="65"/>
        <v>0</v>
      </c>
      <c r="F487" s="52">
        <f t="shared" si="66"/>
        <v>0</v>
      </c>
      <c r="G487" s="52">
        <f t="shared" si="69"/>
        <v>0</v>
      </c>
      <c r="H487" s="52">
        <f t="shared" si="70"/>
        <v>0</v>
      </c>
      <c r="I487" s="52">
        <f t="shared" si="67"/>
        <v>0</v>
      </c>
      <c r="J487" s="52">
        <f>SUM($H$18:$H487)</f>
        <v>4944199.707302839</v>
      </c>
    </row>
    <row r="488" spans="1:10" ht="15">
      <c r="A488" s="35">
        <f t="shared" si="68"/>
        <v>471</v>
      </c>
      <c r="B488" s="51">
        <f t="shared" si="64"/>
        <v>58349</v>
      </c>
      <c r="C488" s="52">
        <f t="shared" si="63"/>
        <v>0</v>
      </c>
      <c r="D488" s="52">
        <f t="shared" si="71"/>
        <v>63023.331707237965</v>
      </c>
      <c r="E488" s="53">
        <f t="shared" si="65"/>
        <v>0</v>
      </c>
      <c r="F488" s="52">
        <f t="shared" si="66"/>
        <v>0</v>
      </c>
      <c r="G488" s="52">
        <f t="shared" si="69"/>
        <v>0</v>
      </c>
      <c r="H488" s="52">
        <f t="shared" si="70"/>
        <v>0</v>
      </c>
      <c r="I488" s="52">
        <f t="shared" si="67"/>
        <v>0</v>
      </c>
      <c r="J488" s="52">
        <f>SUM($H$18:$H488)</f>
        <v>4944199.707302839</v>
      </c>
    </row>
    <row r="489" spans="1:10" ht="15">
      <c r="A489" s="35">
        <f t="shared" si="68"/>
        <v>472</v>
      </c>
      <c r="B489" s="51">
        <f t="shared" si="64"/>
        <v>58380</v>
      </c>
      <c r="C489" s="52">
        <f t="shared" si="63"/>
        <v>0</v>
      </c>
      <c r="D489" s="52">
        <f t="shared" si="71"/>
        <v>63023.331707237965</v>
      </c>
      <c r="E489" s="53">
        <f t="shared" si="65"/>
        <v>0</v>
      </c>
      <c r="F489" s="52">
        <f t="shared" si="66"/>
        <v>0</v>
      </c>
      <c r="G489" s="52">
        <f t="shared" si="69"/>
        <v>0</v>
      </c>
      <c r="H489" s="52">
        <f t="shared" si="70"/>
        <v>0</v>
      </c>
      <c r="I489" s="52">
        <f t="shared" si="67"/>
        <v>0</v>
      </c>
      <c r="J489" s="52">
        <f>SUM($H$18:$H489)</f>
        <v>4944199.707302839</v>
      </c>
    </row>
    <row r="490" spans="1:10" ht="15">
      <c r="A490" s="35">
        <f t="shared" si="68"/>
        <v>473</v>
      </c>
      <c r="B490" s="51">
        <f t="shared" si="64"/>
        <v>58410</v>
      </c>
      <c r="C490" s="52">
        <f t="shared" si="63"/>
        <v>0</v>
      </c>
      <c r="D490" s="52">
        <f t="shared" si="71"/>
        <v>63023.331707237965</v>
      </c>
      <c r="E490" s="53">
        <f t="shared" si="65"/>
        <v>0</v>
      </c>
      <c r="F490" s="52">
        <f t="shared" si="66"/>
        <v>0</v>
      </c>
      <c r="G490" s="52">
        <f t="shared" si="69"/>
        <v>0</v>
      </c>
      <c r="H490" s="52">
        <f t="shared" si="70"/>
        <v>0</v>
      </c>
      <c r="I490" s="52">
        <f t="shared" si="67"/>
        <v>0</v>
      </c>
      <c r="J490" s="52">
        <f>SUM($H$18:$H490)</f>
        <v>4944199.707302839</v>
      </c>
    </row>
    <row r="491" spans="1:10" ht="15">
      <c r="A491" s="35">
        <f t="shared" si="68"/>
        <v>474</v>
      </c>
      <c r="B491" s="51">
        <f t="shared" si="64"/>
        <v>58441</v>
      </c>
      <c r="C491" s="52">
        <f t="shared" si="63"/>
        <v>0</v>
      </c>
      <c r="D491" s="52">
        <f t="shared" si="71"/>
        <v>63023.331707237965</v>
      </c>
      <c r="E491" s="53">
        <f t="shared" si="65"/>
        <v>0</v>
      </c>
      <c r="F491" s="52">
        <f t="shared" si="66"/>
        <v>0</v>
      </c>
      <c r="G491" s="52">
        <f t="shared" si="69"/>
        <v>0</v>
      </c>
      <c r="H491" s="52">
        <f t="shared" si="70"/>
        <v>0</v>
      </c>
      <c r="I491" s="52">
        <f t="shared" si="67"/>
        <v>0</v>
      </c>
      <c r="J491" s="52">
        <f>SUM($H$18:$H491)</f>
        <v>4944199.707302839</v>
      </c>
    </row>
    <row r="492" spans="1:10" ht="15">
      <c r="A492" s="35">
        <f t="shared" si="68"/>
        <v>475</v>
      </c>
      <c r="B492" s="51">
        <f t="shared" si="64"/>
        <v>58472</v>
      </c>
      <c r="C492" s="52">
        <f t="shared" si="63"/>
        <v>0</v>
      </c>
      <c r="D492" s="52">
        <f t="shared" si="71"/>
        <v>63023.331707237965</v>
      </c>
      <c r="E492" s="53">
        <f t="shared" si="65"/>
        <v>0</v>
      </c>
      <c r="F492" s="52">
        <f t="shared" si="66"/>
        <v>0</v>
      </c>
      <c r="G492" s="52">
        <f t="shared" si="69"/>
        <v>0</v>
      </c>
      <c r="H492" s="52">
        <f t="shared" si="70"/>
        <v>0</v>
      </c>
      <c r="I492" s="52">
        <f t="shared" si="67"/>
        <v>0</v>
      </c>
      <c r="J492" s="52">
        <f>SUM($H$18:$H492)</f>
        <v>4944199.707302839</v>
      </c>
    </row>
    <row r="493" spans="1:10" ht="15">
      <c r="A493" s="35">
        <f t="shared" si="68"/>
        <v>476</v>
      </c>
      <c r="B493" s="51">
        <f t="shared" si="64"/>
        <v>58501</v>
      </c>
      <c r="C493" s="52">
        <f t="shared" si="63"/>
        <v>0</v>
      </c>
      <c r="D493" s="52">
        <f t="shared" si="71"/>
        <v>63023.331707237965</v>
      </c>
      <c r="E493" s="53">
        <f t="shared" si="65"/>
        <v>0</v>
      </c>
      <c r="F493" s="52">
        <f t="shared" si="66"/>
        <v>0</v>
      </c>
      <c r="G493" s="52">
        <f t="shared" si="69"/>
        <v>0</v>
      </c>
      <c r="H493" s="52">
        <f t="shared" si="70"/>
        <v>0</v>
      </c>
      <c r="I493" s="52">
        <f t="shared" si="67"/>
        <v>0</v>
      </c>
      <c r="J493" s="52">
        <f>SUM($H$18:$H493)</f>
        <v>4944199.707302839</v>
      </c>
    </row>
    <row r="494" spans="1:10" ht="15">
      <c r="A494" s="35">
        <f t="shared" si="68"/>
        <v>477</v>
      </c>
      <c r="B494" s="51">
        <f t="shared" si="64"/>
        <v>58532</v>
      </c>
      <c r="C494" s="52">
        <f t="shared" si="63"/>
        <v>0</v>
      </c>
      <c r="D494" s="52">
        <f t="shared" si="71"/>
        <v>63023.331707237965</v>
      </c>
      <c r="E494" s="53">
        <f t="shared" si="65"/>
        <v>0</v>
      </c>
      <c r="F494" s="52">
        <f t="shared" si="66"/>
        <v>0</v>
      </c>
      <c r="G494" s="52">
        <f t="shared" si="69"/>
        <v>0</v>
      </c>
      <c r="H494" s="52">
        <f t="shared" si="70"/>
        <v>0</v>
      </c>
      <c r="I494" s="52">
        <f t="shared" si="67"/>
        <v>0</v>
      </c>
      <c r="J494" s="52">
        <f>SUM($H$18:$H494)</f>
        <v>4944199.707302839</v>
      </c>
    </row>
    <row r="495" spans="1:10" ht="15">
      <c r="A495" s="35">
        <f t="shared" si="68"/>
        <v>478</v>
      </c>
      <c r="B495" s="51">
        <f t="shared" si="64"/>
        <v>58562</v>
      </c>
      <c r="C495" s="52">
        <f t="shared" si="63"/>
        <v>0</v>
      </c>
      <c r="D495" s="52">
        <f t="shared" si="71"/>
        <v>63023.331707237965</v>
      </c>
      <c r="E495" s="53">
        <f t="shared" si="65"/>
        <v>0</v>
      </c>
      <c r="F495" s="52">
        <f t="shared" si="66"/>
        <v>0</v>
      </c>
      <c r="G495" s="52">
        <f t="shared" si="69"/>
        <v>0</v>
      </c>
      <c r="H495" s="52">
        <f t="shared" si="70"/>
        <v>0</v>
      </c>
      <c r="I495" s="52">
        <f t="shared" si="67"/>
        <v>0</v>
      </c>
      <c r="J495" s="52">
        <f>SUM($H$18:$H495)</f>
        <v>4944199.707302839</v>
      </c>
    </row>
    <row r="496" spans="1:10" ht="15">
      <c r="A496" s="35">
        <f t="shared" si="68"/>
        <v>479</v>
      </c>
      <c r="B496" s="51">
        <f t="shared" si="64"/>
        <v>58593</v>
      </c>
      <c r="C496" s="52">
        <f t="shared" si="63"/>
        <v>0</v>
      </c>
      <c r="D496" s="52">
        <f t="shared" si="71"/>
        <v>63023.331707237965</v>
      </c>
      <c r="E496" s="53">
        <f t="shared" si="65"/>
        <v>0</v>
      </c>
      <c r="F496" s="52">
        <f t="shared" si="66"/>
        <v>0</v>
      </c>
      <c r="G496" s="52">
        <f t="shared" si="69"/>
        <v>0</v>
      </c>
      <c r="H496" s="52">
        <f t="shared" si="70"/>
        <v>0</v>
      </c>
      <c r="I496" s="52">
        <f t="shared" si="67"/>
        <v>0</v>
      </c>
      <c r="J496" s="52">
        <f>SUM($H$18:$H496)</f>
        <v>4944199.707302839</v>
      </c>
    </row>
    <row r="497" spans="1:10" ht="15">
      <c r="A497" s="35">
        <f t="shared" si="68"/>
        <v>480</v>
      </c>
      <c r="B497" s="51">
        <f t="shared" si="64"/>
        <v>58623</v>
      </c>
      <c r="C497" s="52">
        <f t="shared" si="63"/>
        <v>0</v>
      </c>
      <c r="D497" s="52">
        <f t="shared" si="71"/>
        <v>63023.331707237965</v>
      </c>
      <c r="E497" s="53">
        <f t="shared" si="65"/>
        <v>0</v>
      </c>
      <c r="F497" s="52">
        <f t="shared" si="66"/>
        <v>0</v>
      </c>
      <c r="G497" s="52">
        <f t="shared" si="69"/>
        <v>0</v>
      </c>
      <c r="H497" s="52">
        <f t="shared" si="70"/>
        <v>0</v>
      </c>
      <c r="I497" s="52">
        <f t="shared" si="67"/>
        <v>0</v>
      </c>
      <c r="J497" s="52">
        <f>SUM($H$18:$H497)</f>
        <v>4944199.707302839</v>
      </c>
    </row>
  </sheetData>
  <sheetProtection password="E52D" sheet="1" objects="1" scenarios="1" selectLockedCells="1" selectUnlockedCells="1"/>
  <mergeCells count="3">
    <mergeCell ref="B4:D4"/>
    <mergeCell ref="H4:J4"/>
    <mergeCell ref="C12:D12"/>
  </mergeCells>
  <conditionalFormatting sqref="A18:E497">
    <cfRule type="expression" priority="1" dxfId="2" stopIfTrue="1">
      <formula>IF(ROW(A18)&gt;Last_Row,TRUE, FALSE)</formula>
    </cfRule>
    <cfRule type="expression" priority="2" dxfId="1" stopIfTrue="1">
      <formula>IF(ROW(A18)=Last_Row,TRUE, FALSE)</formula>
    </cfRule>
    <cfRule type="expression" priority="3" dxfId="0" stopIfTrue="1">
      <formula>IF(ROW(A18)&lt;Last_Row,TRUE, FALSE)</formula>
    </cfRule>
  </conditionalFormatting>
  <conditionalFormatting sqref="F18:J497">
    <cfRule type="expression" priority="4" dxfId="2" stopIfTrue="1">
      <formula>IF(ROW(F18)&gt;Last_Row,TRUE, FALSE)</formula>
    </cfRule>
    <cfRule type="expression" priority="5" dxfId="1" stopIfTrue="1">
      <formula>IF(ROW(F18)=Last_Row,TRUE, FALSE)</formula>
    </cfRule>
    <cfRule type="expression" priority="6" dxfId="0" stopIfTrue="1">
      <formula>IF(ROW(F18)&lt;=Last_Row,TRUE, FALSE)</formula>
    </cfRule>
  </conditionalFormatting>
  <dataValidations count="1" disablePrompts="1">
    <dataValidation allowBlank="1" showInputMessage="1" showErrorMessage="1" promptTitle="Extra Payments" prompt="Enter an amount here if you want to make additional principal payments every pay period._x000a__x000a_For occasional extra payments, enter the extra principal amounts directly in the 'Extra Payment' column below." sqref="D10"/>
  </dataValidations>
  <printOptions/>
  <pageMargins left="0.5" right="0.5" top="0.5" bottom="0.5" header="0.5" footer="0.5"/>
  <pageSetup horizontalDpi="600" verticalDpi="600" orientation="landscape" scale="80" r:id="rId1"/>
  <headerFooter alignWithMargins="0">
    <oddFooter>&amp;LINTERNAL</oddFooter>
    <evenFooter>&amp;LINTERNAL</evenFooter>
    <firstFooter>&amp;LINTERNAL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57"/>
  <sheetViews>
    <sheetView workbookViewId="0" topLeftCell="F1">
      <selection activeCell="F3" sqref="F3"/>
    </sheetView>
  </sheetViews>
  <sheetFormatPr defaultColWidth="8.8515625" defaultRowHeight="15"/>
  <cols>
    <col min="1" max="1" width="8.8515625" style="28" customWidth="1"/>
    <col min="2" max="2" width="66.00390625" style="28" bestFit="1" customWidth="1"/>
    <col min="3" max="3" width="14.8515625" style="28" bestFit="1" customWidth="1"/>
    <col min="4" max="4" width="11.421875" style="28" bestFit="1" customWidth="1"/>
    <col min="5" max="5" width="10.28125" style="28" bestFit="1" customWidth="1"/>
    <col min="6" max="6" width="8.8515625" style="28" customWidth="1"/>
    <col min="7" max="7" width="10.421875" style="28" bestFit="1" customWidth="1"/>
    <col min="8" max="8" width="11.28125" style="28" bestFit="1" customWidth="1"/>
    <col min="9" max="9" width="8.8515625" style="28" customWidth="1"/>
    <col min="10" max="10" width="12.8515625" style="28" bestFit="1" customWidth="1"/>
    <col min="11" max="11" width="13.8515625" style="28" bestFit="1" customWidth="1"/>
    <col min="12" max="12" width="13.421875" style="28" bestFit="1" customWidth="1"/>
    <col min="13" max="13" width="14.421875" style="28" bestFit="1" customWidth="1"/>
    <col min="14" max="14" width="13.8515625" style="28" bestFit="1" customWidth="1"/>
    <col min="15" max="15" width="14.421875" style="28" bestFit="1" customWidth="1"/>
    <col min="16" max="16" width="15.00390625" style="28" bestFit="1" customWidth="1"/>
    <col min="17" max="17" width="8.8515625" style="28" customWidth="1"/>
    <col min="18" max="18" width="9.140625" style="28" bestFit="1" customWidth="1"/>
    <col min="19" max="19" width="10.7109375" style="28" customWidth="1"/>
    <col min="20" max="20" width="11.28125" style="28" bestFit="1" customWidth="1"/>
    <col min="21" max="21" width="12.28125" style="28" customWidth="1"/>
    <col min="22" max="22" width="11.7109375" style="28" customWidth="1"/>
    <col min="23" max="23" width="10.28125" style="28" bestFit="1" customWidth="1"/>
    <col min="24" max="25" width="9.57421875" style="28" bestFit="1" customWidth="1"/>
    <col min="26" max="26" width="54.7109375" style="28" customWidth="1"/>
    <col min="27" max="27" width="11.57421875" style="28" bestFit="1" customWidth="1"/>
    <col min="28" max="28" width="8.8515625" style="28" customWidth="1"/>
    <col min="29" max="29" width="9.00390625" style="28" bestFit="1" customWidth="1"/>
    <col min="30" max="31" width="8.8515625" style="28" customWidth="1"/>
    <col min="32" max="32" width="12.421875" style="28" bestFit="1" customWidth="1"/>
    <col min="33" max="33" width="59.8515625" style="28" customWidth="1"/>
    <col min="34" max="34" width="11.00390625" style="28" bestFit="1" customWidth="1"/>
    <col min="35" max="35" width="11.57421875" style="28" bestFit="1" customWidth="1"/>
    <col min="36" max="16384" width="8.8515625" style="28" customWidth="1"/>
  </cols>
  <sheetData>
    <row r="2" spans="2:3" ht="15">
      <c r="B2" s="22" t="s">
        <v>0</v>
      </c>
      <c r="C2" s="28">
        <v>8000000</v>
      </c>
    </row>
    <row r="3" spans="2:3" ht="15">
      <c r="B3" s="22" t="s">
        <v>103</v>
      </c>
      <c r="C3" s="56">
        <v>0.2</v>
      </c>
    </row>
    <row r="4" spans="2:3" ht="15">
      <c r="B4" s="22" t="s">
        <v>104</v>
      </c>
      <c r="C4" s="56">
        <f>1-C3</f>
        <v>0.8</v>
      </c>
    </row>
    <row r="5" spans="2:3" ht="15">
      <c r="B5" s="20" t="s">
        <v>82</v>
      </c>
      <c r="C5" s="57">
        <f>C2*C4</f>
        <v>6400000</v>
      </c>
    </row>
    <row r="6" spans="2:3" ht="15">
      <c r="B6" s="20" t="s">
        <v>84</v>
      </c>
      <c r="C6" s="58">
        <v>0.085</v>
      </c>
    </row>
    <row r="7" spans="2:3" ht="15">
      <c r="B7" s="20" t="s">
        <v>86</v>
      </c>
      <c r="C7" s="59">
        <v>15</v>
      </c>
    </row>
    <row r="8" spans="2:3" ht="15">
      <c r="B8" s="20" t="s">
        <v>88</v>
      </c>
      <c r="C8" s="59">
        <v>12</v>
      </c>
    </row>
    <row r="9" spans="2:3" ht="15">
      <c r="B9" s="20" t="s">
        <v>90</v>
      </c>
      <c r="C9" s="60">
        <v>44013</v>
      </c>
    </row>
    <row r="10" spans="7:36" ht="30">
      <c r="G10" s="28" t="s">
        <v>9</v>
      </c>
      <c r="J10" s="28" t="s">
        <v>10</v>
      </c>
      <c r="L10" s="28" t="s">
        <v>14</v>
      </c>
      <c r="N10" s="28" t="s">
        <v>11</v>
      </c>
      <c r="R10" s="28" t="s">
        <v>52</v>
      </c>
      <c r="S10" s="28" t="s">
        <v>53</v>
      </c>
      <c r="T10" s="28" t="s">
        <v>56</v>
      </c>
      <c r="U10" s="28" t="s">
        <v>54</v>
      </c>
      <c r="V10" s="28" t="s">
        <v>57</v>
      </c>
      <c r="W10" s="28" t="s">
        <v>58</v>
      </c>
      <c r="X10" s="28" t="s">
        <v>59</v>
      </c>
      <c r="Y10" s="28" t="s">
        <v>60</v>
      </c>
      <c r="Z10" s="28" t="s">
        <v>61</v>
      </c>
      <c r="AA10" s="28" t="s">
        <v>62</v>
      </c>
      <c r="AF10" s="61" t="s">
        <v>70</v>
      </c>
      <c r="AG10" s="21" t="s">
        <v>72</v>
      </c>
      <c r="AH10" s="21" t="s">
        <v>76</v>
      </c>
      <c r="AI10" s="21" t="s">
        <v>77</v>
      </c>
      <c r="AJ10" s="21" t="s">
        <v>73</v>
      </c>
    </row>
    <row r="11" spans="1:36" ht="15">
      <c r="A11" s="62" t="s">
        <v>23</v>
      </c>
      <c r="B11" s="62" t="s">
        <v>43</v>
      </c>
      <c r="C11" s="62" t="s">
        <v>44</v>
      </c>
      <c r="G11" s="28">
        <v>7000</v>
      </c>
      <c r="H11" s="28">
        <f>SUM(G11:G40)</f>
        <v>553407.3035065463</v>
      </c>
      <c r="J11" s="28">
        <f>20000*11</f>
        <v>220000</v>
      </c>
      <c r="K11" s="28">
        <f>SUM(J11:J43)</f>
        <v>46783962.04921802</v>
      </c>
      <c r="L11" s="28">
        <f>($C$15*11)-J11</f>
        <v>473256.6487796176</v>
      </c>
      <c r="M11" s="28">
        <f>SUM(L11:L43)</f>
        <v>-35691855.66874414</v>
      </c>
      <c r="N11" s="28">
        <f>L11*1.12</f>
        <v>530047.4466331718</v>
      </c>
      <c r="O11" s="28">
        <f>SUM(N11:N23)</f>
        <v>4051420.5339666298</v>
      </c>
      <c r="P11" s="28">
        <f>N11*(1.12)^30</f>
        <v>15880180.221517626</v>
      </c>
      <c r="R11" s="28" t="s">
        <v>55</v>
      </c>
      <c r="S11" s="28">
        <f>20000</f>
        <v>20000</v>
      </c>
      <c r="T11" s="28">
        <f>S11*11</f>
        <v>220000</v>
      </c>
      <c r="U11" s="28">
        <f>C15</f>
        <v>63023.331707237965</v>
      </c>
      <c r="V11" s="28">
        <f>U11*11</f>
        <v>693256.6487796176</v>
      </c>
      <c r="W11" s="28">
        <f>U11-S11</f>
        <v>43023.331707237965</v>
      </c>
      <c r="X11" s="28">
        <f>W11*12</f>
        <v>516279.9804868556</v>
      </c>
      <c r="Y11" s="28">
        <f>V11-T11</f>
        <v>473256.6487796176</v>
      </c>
      <c r="Z11" s="28">
        <f>X11*(1.12)^25</f>
        <v>8776792.920136787</v>
      </c>
      <c r="AA11" s="28">
        <f aca="true" t="shared" si="0" ref="AA11:AA21">Y11*(1.12)^AC11</f>
        <v>14178732.340640737</v>
      </c>
      <c r="AC11" s="28">
        <v>30</v>
      </c>
      <c r="AF11" s="108">
        <v>30</v>
      </c>
      <c r="AG11" s="24" t="s">
        <v>74</v>
      </c>
      <c r="AH11" s="63">
        <f>C30</f>
        <v>19370336.934263654</v>
      </c>
      <c r="AI11" s="27">
        <f>AA31</f>
        <v>72653310.31733066</v>
      </c>
      <c r="AJ11" s="23" t="s">
        <v>71</v>
      </c>
    </row>
    <row r="12" spans="1:36" ht="15">
      <c r="A12" s="22" t="s">
        <v>24</v>
      </c>
      <c r="B12" s="22" t="s">
        <v>0</v>
      </c>
      <c r="C12" s="22">
        <v>8000000</v>
      </c>
      <c r="G12" s="28">
        <f>G11*1.06</f>
        <v>7420</v>
      </c>
      <c r="J12" s="28">
        <f>J11*1.1</f>
        <v>242000.00000000003</v>
      </c>
      <c r="L12" s="28">
        <f aca="true" t="shared" si="1" ref="L12:L26">($C$15*11)-J12</f>
        <v>451256.6487796176</v>
      </c>
      <c r="N12" s="28">
        <f aca="true" t="shared" si="2" ref="N12:N23">L12*1.12</f>
        <v>505407.4466331718</v>
      </c>
      <c r="P12" s="28">
        <f>N12*(1.12)^29</f>
        <v>13519614.053980693</v>
      </c>
      <c r="R12" s="28">
        <v>2</v>
      </c>
      <c r="S12" s="28">
        <f>S11*1.1</f>
        <v>22000</v>
      </c>
      <c r="T12" s="28">
        <f aca="true" t="shared" si="3" ref="T12:T43">S12*11</f>
        <v>242000</v>
      </c>
      <c r="U12" s="28">
        <v>63023</v>
      </c>
      <c r="V12" s="28">
        <f aca="true" t="shared" si="4" ref="V12:V26">U12*11</f>
        <v>693253</v>
      </c>
      <c r="W12" s="28">
        <f aca="true" t="shared" si="5" ref="W12:W43">U12-S12</f>
        <v>41023</v>
      </c>
      <c r="X12" s="28">
        <f aca="true" t="shared" si="6" ref="X12:X23">W12*12</f>
        <v>492276</v>
      </c>
      <c r="Y12" s="28">
        <f aca="true" t="shared" si="7" ref="Y12:Y23">V12-T12</f>
        <v>451253</v>
      </c>
      <c r="Z12" s="28">
        <f>X12*(1.12)^24</f>
        <v>7472074.737361113</v>
      </c>
      <c r="AA12" s="28">
        <f t="shared" si="0"/>
        <v>12070986.372167422</v>
      </c>
      <c r="AC12" s="28">
        <f>AC11-1</f>
        <v>29</v>
      </c>
      <c r="AF12" s="108"/>
      <c r="AG12" s="24" t="s">
        <v>75</v>
      </c>
      <c r="AH12" s="63">
        <f>C31</f>
        <v>34575539.0012053</v>
      </c>
      <c r="AI12" s="27">
        <f>AA32</f>
        <v>72653310.31733066</v>
      </c>
      <c r="AJ12" s="23" t="s">
        <v>71</v>
      </c>
    </row>
    <row r="13" spans="1:36" ht="15">
      <c r="A13" s="22" t="s">
        <v>28</v>
      </c>
      <c r="B13" s="22" t="s">
        <v>105</v>
      </c>
      <c r="C13" s="22">
        <f>C12*0.2</f>
        <v>1600000</v>
      </c>
      <c r="E13" s="28">
        <f>5%*200000</f>
        <v>10000</v>
      </c>
      <c r="G13" s="28">
        <f aca="true" t="shared" si="8" ref="G13:G40">G12*1.06</f>
        <v>7865.200000000001</v>
      </c>
      <c r="J13" s="28">
        <f aca="true" t="shared" si="9" ref="J13:J42">J12*1.1</f>
        <v>266200.00000000006</v>
      </c>
      <c r="L13" s="28">
        <f t="shared" si="1"/>
        <v>427056.64877961756</v>
      </c>
      <c r="N13" s="28">
        <f t="shared" si="2"/>
        <v>478303.4466331717</v>
      </c>
      <c r="P13" s="28">
        <f>N13*(1.12)^28</f>
        <v>11423735.659513071</v>
      </c>
      <c r="R13" s="28">
        <v>3</v>
      </c>
      <c r="S13" s="28">
        <f aca="true" t="shared" si="10" ref="S13:S42">S12*1.1</f>
        <v>24200.000000000004</v>
      </c>
      <c r="T13" s="28">
        <f t="shared" si="3"/>
        <v>266200.00000000006</v>
      </c>
      <c r="U13" s="28">
        <v>63023</v>
      </c>
      <c r="V13" s="28">
        <f t="shared" si="4"/>
        <v>693253</v>
      </c>
      <c r="W13" s="28">
        <f t="shared" si="5"/>
        <v>38823</v>
      </c>
      <c r="X13" s="28">
        <f t="shared" si="6"/>
        <v>465876</v>
      </c>
      <c r="Y13" s="28">
        <f t="shared" si="7"/>
        <v>427052.99999999994</v>
      </c>
      <c r="Z13" s="28">
        <f>X13*(1.12)^23</f>
        <v>6313713.333473436</v>
      </c>
      <c r="AA13" s="28">
        <f t="shared" si="0"/>
        <v>10199676.834742872</v>
      </c>
      <c r="AC13" s="28">
        <f aca="true" t="shared" si="11" ref="AC13:AC23">AC12-1</f>
        <v>28</v>
      </c>
      <c r="AF13" s="109">
        <v>25</v>
      </c>
      <c r="AG13" s="24" t="s">
        <v>74</v>
      </c>
      <c r="AH13" s="23">
        <v>12354993.88709275</v>
      </c>
      <c r="AI13" s="23">
        <v>40822487.97031663</v>
      </c>
      <c r="AJ13" s="27" t="s">
        <v>71</v>
      </c>
    </row>
    <row r="14" spans="1:36" ht="15">
      <c r="A14" s="22" t="s">
        <v>29</v>
      </c>
      <c r="B14" s="22" t="s">
        <v>1</v>
      </c>
      <c r="C14" s="22">
        <f>C12*0.8</f>
        <v>6400000</v>
      </c>
      <c r="E14" s="28">
        <f>20%*200000</f>
        <v>40000</v>
      </c>
      <c r="G14" s="28">
        <f t="shared" si="8"/>
        <v>8337.112000000001</v>
      </c>
      <c r="J14" s="28">
        <f t="shared" si="9"/>
        <v>292820.0000000001</v>
      </c>
      <c r="L14" s="28">
        <f t="shared" si="1"/>
        <v>400436.6487796175</v>
      </c>
      <c r="N14" s="28">
        <f t="shared" si="2"/>
        <v>448489.0466331717</v>
      </c>
      <c r="P14" s="28">
        <f>N14*(1.12)^27</f>
        <v>9563975.45583226</v>
      </c>
      <c r="R14" s="28">
        <v>4</v>
      </c>
      <c r="S14" s="28">
        <f t="shared" si="10"/>
        <v>26620.000000000007</v>
      </c>
      <c r="T14" s="28">
        <f t="shared" si="3"/>
        <v>292820.00000000006</v>
      </c>
      <c r="U14" s="28">
        <v>63023</v>
      </c>
      <c r="V14" s="28">
        <f t="shared" si="4"/>
        <v>693253</v>
      </c>
      <c r="W14" s="28">
        <f t="shared" si="5"/>
        <v>36402.99999999999</v>
      </c>
      <c r="X14" s="28">
        <f t="shared" si="6"/>
        <v>436835.9999999999</v>
      </c>
      <c r="Y14" s="28">
        <f t="shared" si="7"/>
        <v>400432.99999999994</v>
      </c>
      <c r="Z14" s="28">
        <f>X14*(1.12)^22</f>
        <v>5285851.0437119715</v>
      </c>
      <c r="AA14" s="28">
        <f t="shared" si="0"/>
        <v>8539185.99005985</v>
      </c>
      <c r="AC14" s="28">
        <f t="shared" si="11"/>
        <v>27</v>
      </c>
      <c r="AF14" s="109"/>
      <c r="AG14" s="24" t="s">
        <v>75</v>
      </c>
      <c r="AH14" s="23">
        <v>27090839.527195085</v>
      </c>
      <c r="AI14" s="23">
        <v>40822487.97031663</v>
      </c>
      <c r="AJ14" s="27" t="s">
        <v>71</v>
      </c>
    </row>
    <row r="15" spans="1:36" ht="15">
      <c r="A15" s="22" t="s">
        <v>30</v>
      </c>
      <c r="B15" s="22" t="s">
        <v>2</v>
      </c>
      <c r="C15" s="22">
        <f>Scheduled_Monthly_Payment</f>
        <v>63023.331707237965</v>
      </c>
      <c r="E15" s="28">
        <f>0.3*200000</f>
        <v>60000</v>
      </c>
      <c r="G15" s="28">
        <f t="shared" si="8"/>
        <v>8837.338720000002</v>
      </c>
      <c r="J15" s="28">
        <f t="shared" si="9"/>
        <v>322102.0000000002</v>
      </c>
      <c r="L15" s="28">
        <f t="shared" si="1"/>
        <v>371154.64877961745</v>
      </c>
      <c r="N15" s="28">
        <f t="shared" si="2"/>
        <v>415693.2066331716</v>
      </c>
      <c r="P15" s="28">
        <f>N15*(1.12)^26</f>
        <v>7914828.640507884</v>
      </c>
      <c r="R15" s="28">
        <v>5</v>
      </c>
      <c r="S15" s="28">
        <f t="shared" si="10"/>
        <v>29282.00000000001</v>
      </c>
      <c r="T15" s="28">
        <f t="shared" si="3"/>
        <v>322102.0000000001</v>
      </c>
      <c r="U15" s="28">
        <v>63023</v>
      </c>
      <c r="V15" s="28">
        <f t="shared" si="4"/>
        <v>693253</v>
      </c>
      <c r="W15" s="28">
        <f t="shared" si="5"/>
        <v>33740.999999999985</v>
      </c>
      <c r="X15" s="28">
        <f t="shared" si="6"/>
        <v>404891.9999999998</v>
      </c>
      <c r="Y15" s="28">
        <f t="shared" si="7"/>
        <v>371150.9999999999</v>
      </c>
      <c r="Z15" s="28">
        <f>X15*(1.12)^21</f>
        <v>4374391.731496952</v>
      </c>
      <c r="AA15" s="28">
        <f t="shared" si="0"/>
        <v>7066741.813140628</v>
      </c>
      <c r="AC15" s="28">
        <f t="shared" si="11"/>
        <v>26</v>
      </c>
      <c r="AF15" s="109">
        <v>20</v>
      </c>
      <c r="AG15" s="24" t="s">
        <v>74</v>
      </c>
      <c r="AH15" s="23">
        <v>6617088.446598273</v>
      </c>
      <c r="AI15" s="23">
        <v>23314897.93030429</v>
      </c>
      <c r="AJ15" s="27" t="s">
        <v>71</v>
      </c>
    </row>
    <row r="16" spans="1:36" ht="15">
      <c r="A16" s="22" t="s">
        <v>31</v>
      </c>
      <c r="B16" s="22" t="s">
        <v>106</v>
      </c>
      <c r="C16" s="22">
        <f>Total_Interest</f>
        <v>4944199.707302839</v>
      </c>
      <c r="G16" s="28">
        <f t="shared" si="8"/>
        <v>9367.579043200001</v>
      </c>
      <c r="J16" s="28">
        <f t="shared" si="9"/>
        <v>354312.20000000024</v>
      </c>
      <c r="L16" s="28">
        <f t="shared" si="1"/>
        <v>338944.4487796174</v>
      </c>
      <c r="N16" s="28">
        <f t="shared" si="2"/>
        <v>379617.7826331715</v>
      </c>
      <c r="P16" s="28">
        <f>N16*(1.12)^25</f>
        <v>6453526.754670808</v>
      </c>
      <c r="R16" s="28">
        <v>6</v>
      </c>
      <c r="S16" s="28">
        <f t="shared" si="10"/>
        <v>32210.200000000015</v>
      </c>
      <c r="T16" s="28">
        <f t="shared" si="3"/>
        <v>354312.2000000002</v>
      </c>
      <c r="U16" s="28">
        <v>63023</v>
      </c>
      <c r="V16" s="28">
        <f t="shared" si="4"/>
        <v>693253</v>
      </c>
      <c r="W16" s="28">
        <f t="shared" si="5"/>
        <v>30812.799999999985</v>
      </c>
      <c r="X16" s="28">
        <f t="shared" si="6"/>
        <v>369753.5999999998</v>
      </c>
      <c r="Y16" s="28">
        <f t="shared" si="7"/>
        <v>338940.7999999998</v>
      </c>
      <c r="Z16" s="28">
        <f>X16*(1.12)^20</f>
        <v>3566751.5978935454</v>
      </c>
      <c r="AA16" s="28">
        <f t="shared" si="0"/>
        <v>5762015.430039003</v>
      </c>
      <c r="AC16" s="28">
        <f t="shared" si="11"/>
        <v>25</v>
      </c>
      <c r="AF16" s="109"/>
      <c r="AG16" s="24" t="s">
        <v>75</v>
      </c>
      <c r="AH16" s="23">
        <v>21226381.641155366</v>
      </c>
      <c r="AI16" s="23">
        <v>23314897.93030429</v>
      </c>
      <c r="AJ16" s="27" t="s">
        <v>71</v>
      </c>
    </row>
    <row r="17" spans="1:36" ht="15">
      <c r="A17" s="22" t="s">
        <v>32</v>
      </c>
      <c r="B17" s="22" t="s">
        <v>45</v>
      </c>
      <c r="C17" s="22">
        <f>C16+C14</f>
        <v>11344199.707302839</v>
      </c>
      <c r="G17" s="28">
        <f t="shared" si="8"/>
        <v>9929.633785792003</v>
      </c>
      <c r="J17" s="28">
        <f t="shared" si="9"/>
        <v>389743.4200000003</v>
      </c>
      <c r="L17" s="28">
        <f t="shared" si="1"/>
        <v>303513.22877961735</v>
      </c>
      <c r="N17" s="28">
        <f t="shared" si="2"/>
        <v>339934.81623317144</v>
      </c>
      <c r="P17" s="28">
        <f>N17*(1.12)^24</f>
        <v>5159744.437521579</v>
      </c>
      <c r="R17" s="28">
        <v>7</v>
      </c>
      <c r="S17" s="28">
        <f t="shared" si="10"/>
        <v>35431.22000000002</v>
      </c>
      <c r="T17" s="28">
        <f t="shared" si="3"/>
        <v>389743.4200000003</v>
      </c>
      <c r="U17" s="28">
        <v>63023</v>
      </c>
      <c r="V17" s="28">
        <f t="shared" si="4"/>
        <v>693253</v>
      </c>
      <c r="W17" s="28">
        <f t="shared" si="5"/>
        <v>27591.779999999977</v>
      </c>
      <c r="X17" s="28">
        <f t="shared" si="6"/>
        <v>331101.35999999975</v>
      </c>
      <c r="Y17" s="28">
        <f t="shared" si="7"/>
        <v>303509.5799999997</v>
      </c>
      <c r="Z17" s="28">
        <f>X17*(1.12)^19</f>
        <v>2851697.109055303</v>
      </c>
      <c r="AA17" s="28">
        <f t="shared" si="0"/>
        <v>4606859.292886673</v>
      </c>
      <c r="AC17" s="28">
        <f t="shared" si="11"/>
        <v>24</v>
      </c>
      <c r="AF17" s="109">
        <v>15</v>
      </c>
      <c r="AG17" s="24" t="s">
        <v>74</v>
      </c>
      <c r="AH17" s="23">
        <v>7011655.795828141</v>
      </c>
      <c r="AI17" s="23">
        <v>13698481.059134377</v>
      </c>
      <c r="AJ17" s="27" t="s">
        <v>71</v>
      </c>
    </row>
    <row r="18" spans="1:36" ht="15">
      <c r="A18" s="22" t="s">
        <v>34</v>
      </c>
      <c r="B18" s="64" t="s">
        <v>46</v>
      </c>
      <c r="C18" s="64">
        <f>C17+C13</f>
        <v>12944199.707302839</v>
      </c>
      <c r="G18" s="28">
        <f t="shared" si="8"/>
        <v>10525.411812939523</v>
      </c>
      <c r="J18" s="28">
        <f t="shared" si="9"/>
        <v>428717.76200000034</v>
      </c>
      <c r="L18" s="28">
        <f t="shared" si="1"/>
        <v>264538.8867796173</v>
      </c>
      <c r="N18" s="28">
        <f t="shared" si="2"/>
        <v>296283.5531931714</v>
      </c>
      <c r="P18" s="28">
        <f>N18*(1.12)^23</f>
        <v>4015337.6011741585</v>
      </c>
      <c r="R18" s="28">
        <v>8</v>
      </c>
      <c r="S18" s="28">
        <f t="shared" si="10"/>
        <v>38974.342000000026</v>
      </c>
      <c r="T18" s="28">
        <f t="shared" si="3"/>
        <v>428717.7620000003</v>
      </c>
      <c r="U18" s="28">
        <v>63023</v>
      </c>
      <c r="V18" s="28">
        <f t="shared" si="4"/>
        <v>693253</v>
      </c>
      <c r="W18" s="28">
        <f t="shared" si="5"/>
        <v>24048.657999999974</v>
      </c>
      <c r="X18" s="28">
        <f t="shared" si="6"/>
        <v>288583.8959999997</v>
      </c>
      <c r="Y18" s="28">
        <f t="shared" si="7"/>
        <v>264535.2379999997</v>
      </c>
      <c r="Z18" s="28">
        <f>X18*(1.12)^18</f>
        <v>2219200.2892340343</v>
      </c>
      <c r="AA18" s="28">
        <f t="shared" si="0"/>
        <v>3585073.408662749</v>
      </c>
      <c r="AC18" s="28">
        <f t="shared" si="11"/>
        <v>23</v>
      </c>
      <c r="AF18" s="109"/>
      <c r="AG18" s="24" t="s">
        <v>75</v>
      </c>
      <c r="AH18" s="23">
        <v>21226381.641155366</v>
      </c>
      <c r="AI18" s="23">
        <v>13698481.059134377</v>
      </c>
      <c r="AJ18" s="27" t="s">
        <v>78</v>
      </c>
    </row>
    <row r="19" spans="1:36" ht="15">
      <c r="A19" s="22" t="s">
        <v>33</v>
      </c>
      <c r="B19" s="22" t="s">
        <v>4</v>
      </c>
      <c r="C19" s="22">
        <f>20000*11</f>
        <v>220000</v>
      </c>
      <c r="G19" s="28">
        <f t="shared" si="8"/>
        <v>11156.936521715896</v>
      </c>
      <c r="J19" s="28">
        <f t="shared" si="9"/>
        <v>471589.5382000004</v>
      </c>
      <c r="L19" s="28">
        <f t="shared" si="1"/>
        <v>221667.1105796172</v>
      </c>
      <c r="N19" s="28">
        <f t="shared" si="2"/>
        <v>248267.16384917128</v>
      </c>
      <c r="P19" s="28">
        <f>N19*(1.12)^22</f>
        <v>3004109.6593493973</v>
      </c>
      <c r="R19" s="28">
        <v>9</v>
      </c>
      <c r="S19" s="28">
        <f t="shared" si="10"/>
        <v>42871.77620000003</v>
      </c>
      <c r="T19" s="28">
        <f t="shared" si="3"/>
        <v>471589.5382000003</v>
      </c>
      <c r="U19" s="28">
        <v>63023</v>
      </c>
      <c r="V19" s="28">
        <f t="shared" si="4"/>
        <v>693253</v>
      </c>
      <c r="W19" s="28">
        <f t="shared" si="5"/>
        <v>20151.22379999997</v>
      </c>
      <c r="X19" s="28">
        <f t="shared" si="6"/>
        <v>241814.68559999965</v>
      </c>
      <c r="Y19" s="28">
        <f t="shared" si="7"/>
        <v>221663.4617999997</v>
      </c>
      <c r="Z19" s="28">
        <f>X19*(1.12)^17</f>
        <v>1660309.5187480988</v>
      </c>
      <c r="AA19" s="28">
        <f t="shared" si="0"/>
        <v>2682196.615911549</v>
      </c>
      <c r="AC19" s="28">
        <f t="shared" si="11"/>
        <v>22</v>
      </c>
      <c r="AF19" s="109">
        <v>10</v>
      </c>
      <c r="AG19" s="24" t="s">
        <v>74</v>
      </c>
      <c r="AH19" s="23">
        <v>-812902.606509395</v>
      </c>
      <c r="AI19" s="23">
        <v>8435335.739861727</v>
      </c>
      <c r="AJ19" s="27" t="s">
        <v>71</v>
      </c>
    </row>
    <row r="20" spans="1:36" ht="15">
      <c r="A20" s="22" t="s">
        <v>27</v>
      </c>
      <c r="B20" s="22" t="s">
        <v>6</v>
      </c>
      <c r="C20" s="22">
        <f>C19*1.1</f>
        <v>242000.00000000003</v>
      </c>
      <c r="G20" s="28">
        <f t="shared" si="8"/>
        <v>11826.35271301885</v>
      </c>
      <c r="J20" s="28">
        <f t="shared" si="9"/>
        <v>518748.4920200005</v>
      </c>
      <c r="L20" s="28">
        <f t="shared" si="1"/>
        <v>174508.1567596171</v>
      </c>
      <c r="N20" s="28">
        <f t="shared" si="2"/>
        <v>195449.13557077118</v>
      </c>
      <c r="P20" s="28">
        <f>N20*(1.12)^21</f>
        <v>2111602.8041280354</v>
      </c>
      <c r="R20" s="28">
        <v>10</v>
      </c>
      <c r="S20" s="28">
        <f t="shared" si="10"/>
        <v>47158.95382000004</v>
      </c>
      <c r="T20" s="28">
        <f t="shared" si="3"/>
        <v>518748.4920200004</v>
      </c>
      <c r="U20" s="28">
        <v>63023</v>
      </c>
      <c r="V20" s="28">
        <f t="shared" si="4"/>
        <v>693253</v>
      </c>
      <c r="W20" s="28">
        <f t="shared" si="5"/>
        <v>15864.046179999961</v>
      </c>
      <c r="X20" s="28">
        <f t="shared" si="6"/>
        <v>190368.55415999953</v>
      </c>
      <c r="Y20" s="28">
        <f t="shared" si="7"/>
        <v>174504.5079799996</v>
      </c>
      <c r="Z20" s="28">
        <f>X20*(1.12)^16</f>
        <v>1167034.1756521768</v>
      </c>
      <c r="AA20" s="28">
        <f t="shared" si="0"/>
        <v>1885320.2256815506</v>
      </c>
      <c r="AC20" s="28">
        <f t="shared" si="11"/>
        <v>21</v>
      </c>
      <c r="AF20" s="109"/>
      <c r="AG20" s="24" t="s">
        <v>75</v>
      </c>
      <c r="AH20" s="23">
        <v>13031157.014219532</v>
      </c>
      <c r="AI20" s="23">
        <v>8435335.739861727</v>
      </c>
      <c r="AJ20" s="27" t="s">
        <v>78</v>
      </c>
    </row>
    <row r="21" spans="1:36" ht="15">
      <c r="A21" s="22" t="s">
        <v>35</v>
      </c>
      <c r="B21" s="22" t="s">
        <v>5</v>
      </c>
      <c r="C21" s="22">
        <f>C20*1.1</f>
        <v>266200.00000000006</v>
      </c>
      <c r="G21" s="28">
        <f t="shared" si="8"/>
        <v>12535.933875799981</v>
      </c>
      <c r="J21" s="28">
        <f t="shared" si="9"/>
        <v>570623.3412220007</v>
      </c>
      <c r="L21" s="28">
        <f t="shared" si="1"/>
        <v>122633.30755761696</v>
      </c>
      <c r="N21" s="28">
        <f t="shared" si="2"/>
        <v>137349.30446453101</v>
      </c>
      <c r="P21" s="28">
        <f>N21*(1.12)^20</f>
        <v>1324911.6470223235</v>
      </c>
      <c r="R21" s="28">
        <v>11</v>
      </c>
      <c r="S21" s="28">
        <f t="shared" si="10"/>
        <v>51874.84920200005</v>
      </c>
      <c r="T21" s="28">
        <f t="shared" si="3"/>
        <v>570623.3412220005</v>
      </c>
      <c r="U21" s="28">
        <v>63023</v>
      </c>
      <c r="V21" s="28">
        <f t="shared" si="4"/>
        <v>693253</v>
      </c>
      <c r="W21" s="28">
        <f t="shared" si="5"/>
        <v>11148.150797999951</v>
      </c>
      <c r="X21" s="28">
        <f t="shared" si="6"/>
        <v>133777.80957599942</v>
      </c>
      <c r="Y21" s="28">
        <f t="shared" si="7"/>
        <v>122629.65877799946</v>
      </c>
      <c r="Z21" s="28">
        <f>X21*(1.12)^15</f>
        <v>732241.6378435993</v>
      </c>
      <c r="AA21" s="28">
        <f t="shared" si="0"/>
        <v>1182921.6305008796</v>
      </c>
      <c r="AC21" s="28">
        <f t="shared" si="11"/>
        <v>20</v>
      </c>
      <c r="AF21" s="65">
        <v>5</v>
      </c>
      <c r="AG21" s="24" t="s">
        <v>74</v>
      </c>
      <c r="AH21" s="23"/>
      <c r="AI21" s="23"/>
      <c r="AJ21" s="27"/>
    </row>
    <row r="22" spans="1:36" ht="15">
      <c r="A22" s="22" t="s">
        <v>36</v>
      </c>
      <c r="B22" s="22" t="s">
        <v>7</v>
      </c>
      <c r="C22" s="22">
        <f>C21*1.1*3/11</f>
        <v>79860.00000000003</v>
      </c>
      <c r="G22" s="28">
        <f t="shared" si="8"/>
        <v>13288.089908347982</v>
      </c>
      <c r="J22" s="28">
        <f t="shared" si="9"/>
        <v>627685.6753442008</v>
      </c>
      <c r="L22" s="28">
        <f t="shared" si="1"/>
        <v>65570.97343541682</v>
      </c>
      <c r="N22" s="28">
        <f t="shared" si="2"/>
        <v>73439.49024766684</v>
      </c>
      <c r="P22" s="28">
        <f>N22*(1.12)^19</f>
        <v>632516.8281693762</v>
      </c>
      <c r="R22" s="28">
        <v>12</v>
      </c>
      <c r="S22" s="28">
        <f t="shared" si="10"/>
        <v>57062.33412220006</v>
      </c>
      <c r="T22" s="28">
        <f t="shared" si="3"/>
        <v>627685.6753442007</v>
      </c>
      <c r="U22" s="28">
        <v>63023</v>
      </c>
      <c r="V22" s="28">
        <f t="shared" si="4"/>
        <v>693253</v>
      </c>
      <c r="W22" s="28">
        <f t="shared" si="5"/>
        <v>5960.66587779994</v>
      </c>
      <c r="X22" s="28">
        <f t="shared" si="6"/>
        <v>71527.99053359928</v>
      </c>
      <c r="Y22" s="28">
        <f t="shared" si="7"/>
        <v>65567.32465579931</v>
      </c>
      <c r="Z22" s="28">
        <f>X22*(1.12)^14</f>
        <v>349565.3212617598</v>
      </c>
      <c r="AA22" s="28">
        <f>Y22*(1.12)^AC22</f>
        <v>564715.7419390653</v>
      </c>
      <c r="AC22" s="28">
        <f t="shared" si="11"/>
        <v>19</v>
      </c>
      <c r="AF22" s="65"/>
      <c r="AG22" s="24" t="s">
        <v>75</v>
      </c>
      <c r="AH22" s="23"/>
      <c r="AI22" s="23"/>
      <c r="AJ22" s="27"/>
    </row>
    <row r="23" spans="1:29" ht="15">
      <c r="A23" s="22" t="s">
        <v>37</v>
      </c>
      <c r="B23" s="22" t="s">
        <v>3</v>
      </c>
      <c r="C23" s="22">
        <v>500000</v>
      </c>
      <c r="G23" s="28">
        <f t="shared" si="8"/>
        <v>14085.37530284886</v>
      </c>
      <c r="J23" s="28">
        <f t="shared" si="9"/>
        <v>690454.242878621</v>
      </c>
      <c r="L23" s="28">
        <f t="shared" si="1"/>
        <v>2802.405900996644</v>
      </c>
      <c r="N23" s="28">
        <f t="shared" si="2"/>
        <v>3138.6946091162417</v>
      </c>
      <c r="P23" s="28">
        <f>N23*(1.12)^18</f>
        <v>24136.454185122217</v>
      </c>
      <c r="R23" s="28">
        <v>13</v>
      </c>
      <c r="S23" s="28">
        <f t="shared" si="10"/>
        <v>62768.56753442007</v>
      </c>
      <c r="T23" s="28">
        <f t="shared" si="3"/>
        <v>690454.2428786207</v>
      </c>
      <c r="U23" s="28">
        <v>63023</v>
      </c>
      <c r="V23" s="28">
        <f t="shared" si="4"/>
        <v>693253</v>
      </c>
      <c r="W23" s="28">
        <f t="shared" si="5"/>
        <v>254.43246557992825</v>
      </c>
      <c r="X23" s="28">
        <f t="shared" si="6"/>
        <v>3053.189586959139</v>
      </c>
      <c r="Y23" s="28">
        <f t="shared" si="7"/>
        <v>2798.7571213792544</v>
      </c>
      <c r="Z23" s="28">
        <f>X23*(1.12)^13</f>
        <v>13322.571731265702</v>
      </c>
      <c r="AA23" s="28">
        <f>Y23*(1.12)^AC23</f>
        <v>21522.346531979252</v>
      </c>
      <c r="AC23" s="28">
        <f t="shared" si="11"/>
        <v>18</v>
      </c>
    </row>
    <row r="24" spans="1:27" ht="30">
      <c r="A24" s="22" t="s">
        <v>38</v>
      </c>
      <c r="B24" s="23" t="s">
        <v>8</v>
      </c>
      <c r="C24" s="22">
        <f>H11</f>
        <v>553407.3035065463</v>
      </c>
      <c r="G24" s="28">
        <f t="shared" si="8"/>
        <v>14930.497821019793</v>
      </c>
      <c r="J24" s="28">
        <f t="shared" si="9"/>
        <v>759499.6671664831</v>
      </c>
      <c r="L24" s="28">
        <f t="shared" si="1"/>
        <v>-66243.0183868655</v>
      </c>
      <c r="P24" s="29">
        <f>SUM(P11:P23)</f>
        <v>81028220.21757233</v>
      </c>
      <c r="R24" s="28">
        <v>14</v>
      </c>
      <c r="S24" s="28">
        <f t="shared" si="10"/>
        <v>69045.42428786209</v>
      </c>
      <c r="T24" s="28">
        <f t="shared" si="3"/>
        <v>759499.6671664829</v>
      </c>
      <c r="U24" s="28">
        <v>63023</v>
      </c>
      <c r="V24" s="28">
        <f t="shared" si="4"/>
        <v>693253</v>
      </c>
      <c r="W24" s="28">
        <f t="shared" si="5"/>
        <v>-6022.424287862086</v>
      </c>
      <c r="Z24" s="28">
        <f>SUM(Z11:Z23)</f>
        <v>44782945.98760004</v>
      </c>
      <c r="AA24" s="28">
        <f>SUM(AA11:AA23)</f>
        <v>72345948.04290496</v>
      </c>
    </row>
    <row r="25" spans="1:23" ht="15">
      <c r="A25" s="22" t="s">
        <v>26</v>
      </c>
      <c r="B25" s="23" t="s">
        <v>22</v>
      </c>
      <c r="C25" s="22">
        <f>300000*4</f>
        <v>1200000</v>
      </c>
      <c r="G25" s="28">
        <f t="shared" si="8"/>
        <v>15826.327690280981</v>
      </c>
      <c r="J25" s="28">
        <f t="shared" si="9"/>
        <v>835449.6338831316</v>
      </c>
      <c r="L25" s="28">
        <f t="shared" si="1"/>
        <v>-142192.98510351393</v>
      </c>
      <c r="R25" s="28">
        <v>15</v>
      </c>
      <c r="S25" s="28">
        <f t="shared" si="10"/>
        <v>75949.9667166483</v>
      </c>
      <c r="T25" s="28">
        <f t="shared" si="3"/>
        <v>835449.6338831313</v>
      </c>
      <c r="U25" s="28">
        <v>63023</v>
      </c>
      <c r="V25" s="28">
        <f t="shared" si="4"/>
        <v>693253</v>
      </c>
      <c r="W25" s="28">
        <f t="shared" si="5"/>
        <v>-12926.966716648298</v>
      </c>
    </row>
    <row r="26" spans="1:23" ht="15">
      <c r="A26" s="22" t="s">
        <v>39</v>
      </c>
      <c r="B26" s="64" t="s">
        <v>47</v>
      </c>
      <c r="C26" s="64">
        <f>SUM(C18:C25)</f>
        <v>16005667.010809384</v>
      </c>
      <c r="G26" s="28">
        <f t="shared" si="8"/>
        <v>16775.907351697842</v>
      </c>
      <c r="J26" s="28">
        <f t="shared" si="9"/>
        <v>918994.5972714447</v>
      </c>
      <c r="L26" s="28">
        <f t="shared" si="1"/>
        <v>-225737.94849182712</v>
      </c>
      <c r="N26" s="28" t="s">
        <v>12</v>
      </c>
      <c r="R26" s="28">
        <v>16</v>
      </c>
      <c r="S26" s="28">
        <f t="shared" si="10"/>
        <v>83544.96338831313</v>
      </c>
      <c r="T26" s="28">
        <f t="shared" si="3"/>
        <v>918994.5972714445</v>
      </c>
      <c r="U26" s="28">
        <v>63023</v>
      </c>
      <c r="V26" s="28">
        <f t="shared" si="4"/>
        <v>693253</v>
      </c>
      <c r="W26" s="28">
        <f t="shared" si="5"/>
        <v>-20521.963388313132</v>
      </c>
    </row>
    <row r="27" spans="1:27" ht="15">
      <c r="A27" s="22" t="s">
        <v>25</v>
      </c>
      <c r="B27" s="22" t="s">
        <v>50</v>
      </c>
      <c r="C27" s="22">
        <f>C12*(1.05)^30</f>
        <v>34575539.0012053</v>
      </c>
      <c r="G27" s="28">
        <f t="shared" si="8"/>
        <v>17782.461792799713</v>
      </c>
      <c r="J27" s="28">
        <f t="shared" si="9"/>
        <v>1010894.0569985893</v>
      </c>
      <c r="L27" s="28">
        <f>-J27</f>
        <v>-1010894.0569985893</v>
      </c>
      <c r="N27" s="28">
        <f>C13*(1.12)^30</f>
        <v>47935875.393457815</v>
      </c>
      <c r="O27" s="28">
        <f>N27</f>
        <v>47935875.393457815</v>
      </c>
      <c r="R27" s="28">
        <v>17</v>
      </c>
      <c r="S27" s="28">
        <f t="shared" si="10"/>
        <v>91899.45972714445</v>
      </c>
      <c r="T27" s="28">
        <f t="shared" si="3"/>
        <v>1010894.056998589</v>
      </c>
      <c r="U27" s="28">
        <v>63023</v>
      </c>
      <c r="V27" s="66">
        <f>U27*3/11</f>
        <v>17188.090909090908</v>
      </c>
      <c r="W27" s="28">
        <f t="shared" si="5"/>
        <v>-28876.45972714445</v>
      </c>
      <c r="Z27" s="62" t="s">
        <v>68</v>
      </c>
      <c r="AA27" s="62" t="s">
        <v>69</v>
      </c>
    </row>
    <row r="28" spans="1:27" ht="30">
      <c r="A28" s="22" t="s">
        <v>40</v>
      </c>
      <c r="B28" s="22" t="s">
        <v>16</v>
      </c>
      <c r="C28" s="22">
        <f>D52</f>
        <v>800464.9438677393</v>
      </c>
      <c r="G28" s="28">
        <f t="shared" si="8"/>
        <v>18849.409500367696</v>
      </c>
      <c r="J28" s="28">
        <f t="shared" si="9"/>
        <v>1111983.4626984482</v>
      </c>
      <c r="L28" s="28">
        <f aca="true" t="shared" si="12" ref="L28:L43">-J28</f>
        <v>-1111983.4626984482</v>
      </c>
      <c r="R28" s="28">
        <v>18</v>
      </c>
      <c r="S28" s="28">
        <f t="shared" si="10"/>
        <v>101089.40569985891</v>
      </c>
      <c r="T28" s="28">
        <f t="shared" si="3"/>
        <v>1111983.462698448</v>
      </c>
      <c r="U28" s="28">
        <v>63023</v>
      </c>
      <c r="W28" s="28">
        <f t="shared" si="5"/>
        <v>-38066.40569985891</v>
      </c>
      <c r="Z28" s="24" t="s">
        <v>63</v>
      </c>
      <c r="AA28" s="23">
        <f>SUM(T11:T43)</f>
        <v>47628513.11903212</v>
      </c>
    </row>
    <row r="29" spans="1:27" ht="30">
      <c r="A29" s="22" t="s">
        <v>41</v>
      </c>
      <c r="B29" s="64" t="s">
        <v>48</v>
      </c>
      <c r="C29" s="64">
        <f>SUM(C27:C28)</f>
        <v>35376003.94507304</v>
      </c>
      <c r="G29" s="28">
        <f t="shared" si="8"/>
        <v>19980.37407038976</v>
      </c>
      <c r="J29" s="28">
        <f t="shared" si="9"/>
        <v>1223181.8089682932</v>
      </c>
      <c r="L29" s="28">
        <f t="shared" si="12"/>
        <v>-1223181.8089682932</v>
      </c>
      <c r="R29" s="28">
        <v>19</v>
      </c>
      <c r="S29" s="28">
        <f t="shared" si="10"/>
        <v>111198.34626984481</v>
      </c>
      <c r="T29" s="28">
        <f t="shared" si="3"/>
        <v>1223181.808968293</v>
      </c>
      <c r="U29" s="28">
        <v>63023</v>
      </c>
      <c r="W29" s="28">
        <f t="shared" si="5"/>
        <v>-48175.34626984481</v>
      </c>
      <c r="Z29" s="24" t="s">
        <v>64</v>
      </c>
      <c r="AA29" s="23">
        <f>AA24</f>
        <v>72345948.04290496</v>
      </c>
    </row>
    <row r="30" spans="1:27" ht="30">
      <c r="A30" s="22" t="s">
        <v>42</v>
      </c>
      <c r="B30" s="67" t="s">
        <v>49</v>
      </c>
      <c r="C30" s="67">
        <f>C29-C26</f>
        <v>19370336.934263654</v>
      </c>
      <c r="G30" s="28">
        <f t="shared" si="8"/>
        <v>21179.196514613148</v>
      </c>
      <c r="J30" s="28">
        <f t="shared" si="9"/>
        <v>1345499.9898651226</v>
      </c>
      <c r="L30" s="28">
        <f t="shared" si="12"/>
        <v>-1345499.9898651226</v>
      </c>
      <c r="N30" s="28" t="s">
        <v>13</v>
      </c>
      <c r="R30" s="28">
        <v>20</v>
      </c>
      <c r="S30" s="28">
        <f t="shared" si="10"/>
        <v>122318.1808968293</v>
      </c>
      <c r="T30" s="28">
        <f t="shared" si="3"/>
        <v>1345499.9898651224</v>
      </c>
      <c r="W30" s="28">
        <f t="shared" si="5"/>
        <v>-122318.1808968293</v>
      </c>
      <c r="Z30" s="24" t="s">
        <v>65</v>
      </c>
      <c r="AA30" s="23">
        <f>O27</f>
        <v>47935875.393457815</v>
      </c>
    </row>
    <row r="31" spans="1:27" ht="15">
      <c r="A31" s="22" t="s">
        <v>40</v>
      </c>
      <c r="B31" s="22" t="s">
        <v>51</v>
      </c>
      <c r="C31" s="22">
        <f>C27</f>
        <v>34575539.0012053</v>
      </c>
      <c r="G31" s="28">
        <f t="shared" si="8"/>
        <v>22449.94830548994</v>
      </c>
      <c r="J31" s="28">
        <f t="shared" si="9"/>
        <v>1480049.988851635</v>
      </c>
      <c r="L31" s="28">
        <f t="shared" si="12"/>
        <v>-1480049.988851635</v>
      </c>
      <c r="O31" s="28">
        <f>SUM(O27,O11)-K11</f>
        <v>5203333.878206424</v>
      </c>
      <c r="P31" s="28">
        <f>P24+O27-K11</f>
        <v>82180133.56181213</v>
      </c>
      <c r="R31" s="28">
        <v>21</v>
      </c>
      <c r="S31" s="28">
        <f t="shared" si="10"/>
        <v>134549.99898651225</v>
      </c>
      <c r="T31" s="28">
        <f t="shared" si="3"/>
        <v>1480049.9888516348</v>
      </c>
      <c r="W31" s="28">
        <f t="shared" si="5"/>
        <v>-134549.99898651225</v>
      </c>
      <c r="Z31" s="24" t="s">
        <v>66</v>
      </c>
      <c r="AA31" s="23">
        <f>AA30+AA29-AA28</f>
        <v>72653310.31733066</v>
      </c>
    </row>
    <row r="32" spans="7:27" ht="15">
      <c r="G32" s="28">
        <f t="shared" si="8"/>
        <v>23796.945203819338</v>
      </c>
      <c r="J32" s="28">
        <f t="shared" si="9"/>
        <v>1628054.9877367986</v>
      </c>
      <c r="L32" s="28">
        <f t="shared" si="12"/>
        <v>-1628054.9877367986</v>
      </c>
      <c r="N32" s="28" t="s">
        <v>15</v>
      </c>
      <c r="O32" s="28">
        <f>O31-C26</f>
        <v>-10802333.13260296</v>
      </c>
      <c r="R32" s="28">
        <v>22</v>
      </c>
      <c r="S32" s="28">
        <f t="shared" si="10"/>
        <v>148004.99888516348</v>
      </c>
      <c r="T32" s="28">
        <f t="shared" si="3"/>
        <v>1628054.9877367984</v>
      </c>
      <c r="W32" s="28">
        <f t="shared" si="5"/>
        <v>-148004.99888516348</v>
      </c>
      <c r="Z32" s="24" t="s">
        <v>67</v>
      </c>
      <c r="AA32" s="23">
        <f>AA31</f>
        <v>72653310.31733066</v>
      </c>
    </row>
    <row r="33" spans="7:23" ht="15">
      <c r="G33" s="28">
        <f t="shared" si="8"/>
        <v>25224.761916048497</v>
      </c>
      <c r="J33" s="28">
        <f t="shared" si="9"/>
        <v>1790860.4865104787</v>
      </c>
      <c r="L33" s="28">
        <f t="shared" si="12"/>
        <v>-1790860.4865104787</v>
      </c>
      <c r="R33" s="28">
        <v>23</v>
      </c>
      <c r="S33" s="28">
        <f t="shared" si="10"/>
        <v>162805.49877367984</v>
      </c>
      <c r="T33" s="28">
        <f t="shared" si="3"/>
        <v>1790860.4865104782</v>
      </c>
      <c r="W33" s="28">
        <f t="shared" si="5"/>
        <v>-162805.49877367984</v>
      </c>
    </row>
    <row r="34" spans="3:23" ht="15">
      <c r="C34" s="28" t="s">
        <v>17</v>
      </c>
      <c r="G34" s="28">
        <f t="shared" si="8"/>
        <v>26738.247631011407</v>
      </c>
      <c r="J34" s="28">
        <f t="shared" si="9"/>
        <v>1969946.5351615266</v>
      </c>
      <c r="L34" s="28">
        <f t="shared" si="12"/>
        <v>-1969946.5351615266</v>
      </c>
      <c r="R34" s="28">
        <v>24</v>
      </c>
      <c r="S34" s="28">
        <f t="shared" si="10"/>
        <v>179086.04865104784</v>
      </c>
      <c r="T34" s="28">
        <f t="shared" si="3"/>
        <v>1969946.5351615262</v>
      </c>
      <c r="W34" s="28">
        <f t="shared" si="5"/>
        <v>-179086.04865104784</v>
      </c>
    </row>
    <row r="35" spans="3:23" ht="15">
      <c r="C35" s="28">
        <v>535531.5125091607</v>
      </c>
      <c r="G35" s="28">
        <f t="shared" si="8"/>
        <v>28342.54248887209</v>
      </c>
      <c r="J35" s="28">
        <f t="shared" si="9"/>
        <v>2166941.1886776793</v>
      </c>
      <c r="L35" s="28">
        <f t="shared" si="12"/>
        <v>-2166941.1886776793</v>
      </c>
      <c r="R35" s="28">
        <v>25</v>
      </c>
      <c r="S35" s="28">
        <f t="shared" si="10"/>
        <v>196994.65351615264</v>
      </c>
      <c r="T35" s="28">
        <f t="shared" si="3"/>
        <v>2166941.188677679</v>
      </c>
      <c r="W35" s="28">
        <f t="shared" si="5"/>
        <v>-196994.65351615264</v>
      </c>
    </row>
    <row r="36" spans="3:23" ht="15">
      <c r="C36" s="28">
        <v>516019.3554502009</v>
      </c>
      <c r="D36" s="28" t="s">
        <v>18</v>
      </c>
      <c r="G36" s="28">
        <f t="shared" si="8"/>
        <v>30043.095038204418</v>
      </c>
      <c r="J36" s="28">
        <f t="shared" si="9"/>
        <v>2383635.3075454473</v>
      </c>
      <c r="L36" s="28">
        <f t="shared" si="12"/>
        <v>-2383635.3075454473</v>
      </c>
      <c r="R36" s="28">
        <v>26</v>
      </c>
      <c r="S36" s="28">
        <f t="shared" si="10"/>
        <v>216694.11886776792</v>
      </c>
      <c r="T36" s="28">
        <f t="shared" si="3"/>
        <v>2383635.3075454473</v>
      </c>
      <c r="W36" s="28">
        <f t="shared" si="5"/>
        <v>-216694.11886776792</v>
      </c>
    </row>
    <row r="37" spans="3:23" ht="15">
      <c r="C37" s="28">
        <v>494782.5011528802</v>
      </c>
      <c r="D37" s="28">
        <v>60000</v>
      </c>
      <c r="G37" s="28">
        <f t="shared" si="8"/>
        <v>31845.680740496686</v>
      </c>
      <c r="J37" s="28">
        <f t="shared" si="9"/>
        <v>2621998.838299992</v>
      </c>
      <c r="L37" s="28">
        <f t="shared" si="12"/>
        <v>-2621998.838299992</v>
      </c>
      <c r="R37" s="28">
        <v>27</v>
      </c>
      <c r="S37" s="28">
        <f t="shared" si="10"/>
        <v>238363.5307545447</v>
      </c>
      <c r="T37" s="28">
        <f t="shared" si="3"/>
        <v>2621998.838299992</v>
      </c>
      <c r="W37" s="28">
        <f t="shared" si="5"/>
        <v>-238363.5307545447</v>
      </c>
    </row>
    <row r="38" spans="3:23" ht="15">
      <c r="C38" s="28">
        <v>471668.50206590956</v>
      </c>
      <c r="D38" s="28">
        <v>60000</v>
      </c>
      <c r="G38" s="28">
        <f t="shared" si="8"/>
        <v>33756.42158492649</v>
      </c>
      <c r="J38" s="28">
        <f t="shared" si="9"/>
        <v>2884198.7221299913</v>
      </c>
      <c r="L38" s="28">
        <f t="shared" si="12"/>
        <v>-2884198.7221299913</v>
      </c>
      <c r="R38" s="28">
        <v>28</v>
      </c>
      <c r="S38" s="28">
        <f t="shared" si="10"/>
        <v>262199.8838299992</v>
      </c>
      <c r="T38" s="28">
        <f t="shared" si="3"/>
        <v>2884198.7221299913</v>
      </c>
      <c r="W38" s="28">
        <f t="shared" si="5"/>
        <v>-262199.8838299992</v>
      </c>
    </row>
    <row r="39" spans="3:23" ht="15">
      <c r="C39" s="28">
        <v>446511.43566084007</v>
      </c>
      <c r="D39" s="28">
        <v>60000</v>
      </c>
      <c r="G39" s="28">
        <f t="shared" si="8"/>
        <v>35781.80688002208</v>
      </c>
      <c r="J39" s="28">
        <f t="shared" si="9"/>
        <v>3172618.594342991</v>
      </c>
      <c r="L39" s="28">
        <f t="shared" si="12"/>
        <v>-3172618.594342991</v>
      </c>
      <c r="R39" s="28">
        <v>29</v>
      </c>
      <c r="S39" s="28">
        <f t="shared" si="10"/>
        <v>288419.87221299915</v>
      </c>
      <c r="T39" s="28">
        <f t="shared" si="3"/>
        <v>3172618.594342991</v>
      </c>
      <c r="W39" s="28">
        <f t="shared" si="5"/>
        <v>-288419.87221299915</v>
      </c>
    </row>
    <row r="40" spans="3:23" ht="15">
      <c r="C40" s="28">
        <v>419130.71336662525</v>
      </c>
      <c r="D40" s="28">
        <v>60000</v>
      </c>
      <c r="G40" s="28">
        <f t="shared" si="8"/>
        <v>37928.715292823406</v>
      </c>
      <c r="J40" s="28">
        <f t="shared" si="9"/>
        <v>3489880.45377729</v>
      </c>
      <c r="L40" s="28">
        <f t="shared" si="12"/>
        <v>-3489880.45377729</v>
      </c>
      <c r="R40" s="28">
        <v>30</v>
      </c>
      <c r="S40" s="28">
        <f t="shared" si="10"/>
        <v>317261.8594342991</v>
      </c>
      <c r="T40" s="28">
        <f t="shared" si="3"/>
        <v>3489880.4537772904</v>
      </c>
      <c r="W40" s="28">
        <f t="shared" si="5"/>
        <v>-317261.8594342991</v>
      </c>
    </row>
    <row r="41" spans="3:23" ht="15">
      <c r="C41" s="28">
        <v>389329.7842248301</v>
      </c>
      <c r="D41" s="28">
        <v>60000</v>
      </c>
      <c r="J41" s="28">
        <f t="shared" si="9"/>
        <v>3838868.4991550194</v>
      </c>
      <c r="L41" s="28">
        <f t="shared" si="12"/>
        <v>-3838868.4991550194</v>
      </c>
      <c r="R41" s="28">
        <v>31</v>
      </c>
      <c r="S41" s="28">
        <f t="shared" si="10"/>
        <v>348988.04537772905</v>
      </c>
      <c r="T41" s="28">
        <f t="shared" si="3"/>
        <v>3838868.4991550194</v>
      </c>
      <c r="W41" s="28">
        <f t="shared" si="5"/>
        <v>-348988.04537772905</v>
      </c>
    </row>
    <row r="42" spans="3:23" ht="15">
      <c r="C42" s="28">
        <v>356894.72395974933</v>
      </c>
      <c r="D42" s="28">
        <v>60000</v>
      </c>
      <c r="J42" s="28">
        <f t="shared" si="9"/>
        <v>4222755.349070522</v>
      </c>
      <c r="L42" s="28">
        <f t="shared" si="12"/>
        <v>-4222755.349070522</v>
      </c>
      <c r="R42" s="28">
        <v>32</v>
      </c>
      <c r="S42" s="28">
        <f t="shared" si="10"/>
        <v>383886.849915502</v>
      </c>
      <c r="T42" s="28">
        <f t="shared" si="3"/>
        <v>4222755.349070522</v>
      </c>
      <c r="W42" s="28">
        <f t="shared" si="5"/>
        <v>-383886.849915502</v>
      </c>
    </row>
    <row r="43" spans="3:23" ht="15">
      <c r="C43" s="28">
        <v>321592.6993351559</v>
      </c>
      <c r="D43" s="28">
        <v>60000</v>
      </c>
      <c r="J43" s="28">
        <f>J42*1.1*6/11</f>
        <v>2533653.2094423133</v>
      </c>
      <c r="L43" s="28">
        <f t="shared" si="12"/>
        <v>-2533653.2094423133</v>
      </c>
      <c r="R43" s="28">
        <v>33</v>
      </c>
      <c r="S43" s="28">
        <f>S42*1.1*8/11</f>
        <v>307109.4799324016</v>
      </c>
      <c r="T43" s="28">
        <f t="shared" si="3"/>
        <v>3378204.279256418</v>
      </c>
      <c r="W43" s="28">
        <f t="shared" si="5"/>
        <v>-307109.4799324016</v>
      </c>
    </row>
    <row r="44" spans="3:4" ht="15">
      <c r="C44" s="28">
        <v>283170.2967741505</v>
      </c>
      <c r="D44" s="28">
        <v>60000</v>
      </c>
    </row>
    <row r="45" spans="3:4" ht="15">
      <c r="C45" s="28">
        <v>241351.70324420638</v>
      </c>
      <c r="D45" s="28">
        <v>60000</v>
      </c>
    </row>
    <row r="46" spans="3:4" ht="15">
      <c r="C46" s="28">
        <v>195836.7263489947</v>
      </c>
      <c r="D46" s="28">
        <v>60000</v>
      </c>
    </row>
    <row r="47" spans="3:4" ht="15">
      <c r="C47" s="28">
        <v>146298.63941433284</v>
      </c>
      <c r="D47" s="28">
        <v>60000</v>
      </c>
    </row>
    <row r="48" spans="3:4" ht="15">
      <c r="C48" s="28">
        <v>92381.83609932811</v>
      </c>
      <c r="D48" s="28">
        <f>C46*0.3</f>
        <v>58751.01790469841</v>
      </c>
    </row>
    <row r="49" spans="3:4" ht="15">
      <c r="C49" s="28">
        <v>33699.27769647504</v>
      </c>
      <c r="D49" s="28">
        <f>C47*0.3</f>
        <v>43889.59182429985</v>
      </c>
    </row>
    <row r="50" ht="15">
      <c r="D50" s="28">
        <f>C48*0.3</f>
        <v>27714.55082979843</v>
      </c>
    </row>
    <row r="51" ht="15">
      <c r="D51" s="28">
        <f>C49*0.3</f>
        <v>10109.783308942511</v>
      </c>
    </row>
    <row r="52" ht="15">
      <c r="D52" s="28">
        <f>SUM(D37:D51)</f>
        <v>800464.9438677393</v>
      </c>
    </row>
    <row r="53" spans="2:3" ht="15">
      <c r="B53" s="28" t="s">
        <v>20</v>
      </c>
      <c r="C53" s="28">
        <f>C26</f>
        <v>16005667.010809384</v>
      </c>
    </row>
    <row r="54" spans="2:3" ht="15">
      <c r="B54" s="28" t="s">
        <v>19</v>
      </c>
      <c r="C54" s="28">
        <f>D52+C27</f>
        <v>35376003.94507304</v>
      </c>
    </row>
    <row r="55" spans="2:11" ht="15">
      <c r="B55" s="28" t="s">
        <v>21</v>
      </c>
      <c r="C55" s="28">
        <f>C54-C53</f>
        <v>19370336.934263654</v>
      </c>
      <c r="K55" s="28">
        <f>K11</f>
        <v>46783962.04921802</v>
      </c>
    </row>
    <row r="56" ht="15">
      <c r="K56" s="28">
        <f>O11+O27</f>
        <v>51987295.927424446</v>
      </c>
    </row>
    <row r="57" ht="15">
      <c r="K57" s="28">
        <f>K56-K55</f>
        <v>5203333.878206424</v>
      </c>
    </row>
  </sheetData>
  <sheetProtection password="E52D" sheet="1" objects="1" scenarios="1" selectLockedCells="1" selectUnlockedCells="1"/>
  <mergeCells count="5">
    <mergeCell ref="AF11:AF12"/>
    <mergeCell ref="AF13:AF14"/>
    <mergeCell ref="AF15:AF16"/>
    <mergeCell ref="AF17:AF18"/>
    <mergeCell ref="AF19:AF20"/>
  </mergeCells>
  <dataValidations count="2">
    <dataValidation type="whole" allowBlank="1" showInputMessage="1" showErrorMessage="1" errorTitle="Years" error="Please enter a whole number of years from 1 to 40." sqref="C7">
      <formula1>1</formula1>
      <formula2>40</formula2>
    </dataValidation>
    <dataValidation type="date" operator="greaterThanOrEqual" allowBlank="1" showInputMessage="1" showErrorMessage="1" errorTitle="Date" error="Please enter a valid date greater than or equal to January 1, 1900." sqref="C9">
      <formula1>1</formula1>
    </dataValidation>
  </dataValidations>
  <printOptions/>
  <pageMargins left="0.7" right="0.7" top="0.75" bottom="0.75" header="0.3" footer="0.3"/>
  <pageSetup horizontalDpi="600" verticalDpi="600" orientation="portrait" paperSize="9" r:id="rId1"/>
  <headerFooter>
    <oddFooter>&amp;LINTERNAL</oddFooter>
    <evenFooter>&amp;LINTERNAL</evenFooter>
    <firstFooter>&amp;LINTERNAL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workbookViewId="0" topLeftCell="A1">
      <selection activeCell="D10" sqref="D10"/>
    </sheetView>
  </sheetViews>
  <sheetFormatPr defaultColWidth="9.140625" defaultRowHeight="15"/>
  <cols>
    <col min="1" max="1" width="9.140625" style="25" customWidth="1"/>
    <col min="2" max="2" width="14.421875" style="28" bestFit="1" customWidth="1"/>
    <col min="3" max="3" width="15.00390625" style="28" bestFit="1" customWidth="1"/>
    <col min="4" max="4" width="11.57421875" style="25" bestFit="1" customWidth="1"/>
    <col min="5" max="5" width="13.8515625" style="25" bestFit="1" customWidth="1"/>
    <col min="6" max="14" width="9.140625" style="25" customWidth="1"/>
    <col min="15" max="15" width="12.7109375" style="25" bestFit="1" customWidth="1"/>
    <col min="16" max="16384" width="9.140625" style="25" customWidth="1"/>
  </cols>
  <sheetData>
    <row r="1" spans="1:4" ht="15">
      <c r="A1" s="25" t="s">
        <v>159</v>
      </c>
      <c r="B1" s="28" t="s">
        <v>76</v>
      </c>
      <c r="C1" s="28" t="s">
        <v>77</v>
      </c>
      <c r="D1" s="25" t="s">
        <v>73</v>
      </c>
    </row>
    <row r="2" spans="1:4" ht="15">
      <c r="A2" s="25">
        <v>30</v>
      </c>
      <c r="B2" s="28">
        <v>19458672.305249106</v>
      </c>
      <c r="C2" s="28">
        <v>72653987.4686867</v>
      </c>
      <c r="D2" s="25" t="s">
        <v>71</v>
      </c>
    </row>
    <row r="3" spans="1:4" ht="15">
      <c r="A3" s="25">
        <v>25</v>
      </c>
      <c r="B3" s="28">
        <v>12404955.072034072</v>
      </c>
      <c r="C3" s="28">
        <v>40822934.23366997</v>
      </c>
      <c r="D3" s="25" t="s">
        <v>71</v>
      </c>
    </row>
    <row r="4" spans="1:4" ht="15">
      <c r="A4" s="25">
        <v>20</v>
      </c>
      <c r="B4" s="28">
        <v>6943125.1990000475</v>
      </c>
      <c r="C4" s="28">
        <v>23315151.152115677</v>
      </c>
      <c r="D4" s="25" t="s">
        <v>71</v>
      </c>
    </row>
    <row r="5" spans="1:4" ht="15">
      <c r="A5" s="25">
        <v>15</v>
      </c>
      <c r="B5" s="28">
        <v>2428580.7267382536</v>
      </c>
      <c r="C5" s="28">
        <v>13698624.743990619</v>
      </c>
      <c r="D5" s="25" t="s">
        <v>71</v>
      </c>
    </row>
    <row r="6" spans="1:4" ht="15">
      <c r="A6" s="25">
        <v>10</v>
      </c>
      <c r="B6" s="28">
        <v>-808682.99696441</v>
      </c>
      <c r="C6" s="28">
        <v>4617518.689836509</v>
      </c>
      <c r="D6" s="25" t="s">
        <v>71</v>
      </c>
    </row>
    <row r="7" spans="1:3" ht="15">
      <c r="A7" s="25">
        <v>5</v>
      </c>
      <c r="B7" s="28">
        <v>-3280221.6821850967</v>
      </c>
      <c r="C7" s="28">
        <v>-40553098.71408912</v>
      </c>
    </row>
    <row r="8" spans="1:3" ht="15">
      <c r="A8" s="25" t="s">
        <v>159</v>
      </c>
      <c r="B8" s="28" t="s">
        <v>160</v>
      </c>
      <c r="C8" s="28" t="s">
        <v>77</v>
      </c>
    </row>
    <row r="9" spans="1:4" ht="15">
      <c r="A9" s="25">
        <v>30</v>
      </c>
      <c r="B9" s="28">
        <v>34575539.0012053</v>
      </c>
      <c r="C9" s="28">
        <v>72653987.4686867</v>
      </c>
      <c r="D9" s="25" t="s">
        <v>71</v>
      </c>
    </row>
    <row r="10" spans="1:4" ht="15">
      <c r="A10" s="25">
        <v>25</v>
      </c>
      <c r="B10" s="28">
        <v>27090839.527195085</v>
      </c>
      <c r="C10" s="28">
        <v>40822934.23366997</v>
      </c>
      <c r="D10" s="25" t="s">
        <v>71</v>
      </c>
    </row>
    <row r="11" spans="1:4" ht="15">
      <c r="A11" s="25">
        <v>20</v>
      </c>
      <c r="B11" s="28">
        <v>21226381.641155366</v>
      </c>
      <c r="C11" s="28">
        <v>23315151.152115677</v>
      </c>
      <c r="D11" s="25" t="s">
        <v>71</v>
      </c>
    </row>
    <row r="12" spans="1:4" ht="15">
      <c r="A12" s="25">
        <v>15</v>
      </c>
      <c r="B12" s="28">
        <v>16631425.435290944</v>
      </c>
      <c r="C12" s="28">
        <v>13698624.743990619</v>
      </c>
      <c r="D12" s="25" t="s">
        <v>78</v>
      </c>
    </row>
    <row r="13" spans="1:4" ht="15">
      <c r="A13" s="25">
        <v>10</v>
      </c>
      <c r="B13" s="28">
        <v>13031157.014219532</v>
      </c>
      <c r="C13" s="28">
        <v>4617518.689836509</v>
      </c>
      <c r="D13" s="25" t="s">
        <v>78</v>
      </c>
    </row>
    <row r="14" spans="1:3" ht="15">
      <c r="A14" s="25">
        <v>5</v>
      </c>
      <c r="B14" s="28">
        <v>10210252.500000002</v>
      </c>
      <c r="C14" s="28">
        <v>-40553098.71408912</v>
      </c>
    </row>
    <row r="20" spans="1:4" ht="15">
      <c r="A20" s="68" t="s">
        <v>125</v>
      </c>
      <c r="B20" s="68" t="s">
        <v>161</v>
      </c>
      <c r="C20" s="68" t="s">
        <v>162</v>
      </c>
      <c r="D20" s="68" t="s">
        <v>116</v>
      </c>
    </row>
    <row r="21" spans="1:4" ht="15">
      <c r="A21" s="69">
        <v>9</v>
      </c>
      <c r="B21" s="70">
        <v>19126725</v>
      </c>
      <c r="C21" s="70">
        <v>77134483</v>
      </c>
      <c r="D21" s="26" t="s">
        <v>10</v>
      </c>
    </row>
    <row r="22" spans="1:4" ht="15">
      <c r="A22" s="69">
        <v>8.5</v>
      </c>
      <c r="B22" s="70">
        <v>19458672</v>
      </c>
      <c r="C22" s="70">
        <v>72653987</v>
      </c>
      <c r="D22" s="26" t="s">
        <v>10</v>
      </c>
    </row>
    <row r="23" spans="1:4" ht="15">
      <c r="A23" s="69">
        <v>8</v>
      </c>
      <c r="B23" s="70">
        <v>19782434</v>
      </c>
      <c r="C23" s="70">
        <v>68376112</v>
      </c>
      <c r="D23" s="26" t="s">
        <v>10</v>
      </c>
    </row>
    <row r="24" spans="1:4" ht="15">
      <c r="A24" s="69">
        <v>7.5</v>
      </c>
      <c r="B24" s="70">
        <v>20101437</v>
      </c>
      <c r="C24" s="70">
        <v>64185305</v>
      </c>
      <c r="D24" s="26" t="s">
        <v>10</v>
      </c>
    </row>
    <row r="25" spans="1:4" ht="15">
      <c r="A25" s="69">
        <v>7</v>
      </c>
      <c r="B25" s="70">
        <v>20411817</v>
      </c>
      <c r="C25" s="70">
        <v>60061171</v>
      </c>
      <c r="D25" s="26" t="s">
        <v>10</v>
      </c>
    </row>
    <row r="26" spans="1:3" ht="15">
      <c r="A26" s="69"/>
      <c r="C26" s="25"/>
    </row>
    <row r="28" spans="1:3" ht="15">
      <c r="A28" s="28"/>
      <c r="C28" s="25"/>
    </row>
    <row r="31" spans="1:3" ht="15">
      <c r="A31" s="68" t="s">
        <v>125</v>
      </c>
      <c r="B31" s="68" t="s">
        <v>160</v>
      </c>
      <c r="C31" s="68" t="s">
        <v>162</v>
      </c>
    </row>
    <row r="32" spans="1:4" ht="15">
      <c r="A32" s="69">
        <v>9</v>
      </c>
      <c r="B32" s="70">
        <v>35384208</v>
      </c>
      <c r="C32" s="70">
        <v>77134483</v>
      </c>
      <c r="D32" s="26" t="s">
        <v>10</v>
      </c>
    </row>
    <row r="33" spans="1:4" ht="15">
      <c r="A33" s="69">
        <v>8.5</v>
      </c>
      <c r="B33" s="70">
        <v>35376004</v>
      </c>
      <c r="C33" s="70">
        <v>72653987</v>
      </c>
      <c r="D33" s="26" t="s">
        <v>10</v>
      </c>
    </row>
    <row r="34" spans="1:4" ht="15">
      <c r="A34" s="69">
        <v>8</v>
      </c>
      <c r="B34" s="70">
        <v>35364677</v>
      </c>
      <c r="C34" s="70">
        <v>68376112</v>
      </c>
      <c r="D34" s="26" t="s">
        <v>10</v>
      </c>
    </row>
    <row r="35" spans="1:4" ht="15">
      <c r="A35" s="69">
        <v>7.5</v>
      </c>
      <c r="B35" s="70">
        <v>35353751</v>
      </c>
      <c r="C35" s="70">
        <v>64185305</v>
      </c>
      <c r="D35" s="26" t="s">
        <v>10</v>
      </c>
    </row>
    <row r="36" spans="1:4" ht="15">
      <c r="A36" s="69">
        <v>7</v>
      </c>
      <c r="B36" s="70">
        <v>35339451</v>
      </c>
      <c r="C36" s="70">
        <v>60061171</v>
      </c>
      <c r="D36" s="26" t="s">
        <v>10</v>
      </c>
    </row>
    <row r="41" spans="1:4" ht="30">
      <c r="A41" s="31" t="s">
        <v>113</v>
      </c>
      <c r="B41" s="68" t="s">
        <v>161</v>
      </c>
      <c r="C41" s="68" t="s">
        <v>162</v>
      </c>
      <c r="D41" s="31" t="s">
        <v>116</v>
      </c>
    </row>
    <row r="42" spans="1:4" ht="15">
      <c r="A42" s="24">
        <v>15</v>
      </c>
      <c r="B42" s="23">
        <v>19458672.305249106</v>
      </c>
      <c r="C42" s="23">
        <v>72653987.4686867</v>
      </c>
      <c r="D42" s="24" t="s">
        <v>10</v>
      </c>
    </row>
    <row r="43" spans="1:4" ht="15">
      <c r="A43" s="24">
        <v>12</v>
      </c>
      <c r="B43" s="23">
        <v>20404247.66635184</v>
      </c>
      <c r="C43" s="23">
        <v>91669713.42426284</v>
      </c>
      <c r="D43" s="24" t="s">
        <v>10</v>
      </c>
    </row>
    <row r="44" spans="1:4" ht="15">
      <c r="A44" s="24">
        <v>10</v>
      </c>
      <c r="B44" s="23">
        <v>21003189.78671164</v>
      </c>
      <c r="C44" s="23">
        <v>107086300.08757676</v>
      </c>
      <c r="D44" s="24" t="s">
        <v>10</v>
      </c>
    </row>
    <row r="45" spans="1:4" ht="15">
      <c r="A45" s="24">
        <v>8</v>
      </c>
      <c r="B45" s="23">
        <v>21575164.14580498</v>
      </c>
      <c r="C45" s="23">
        <v>122859433.77202679</v>
      </c>
      <c r="D45" s="24" t="s">
        <v>10</v>
      </c>
    </row>
    <row r="46" spans="1:4" ht="15">
      <c r="A46" s="24">
        <v>6</v>
      </c>
      <c r="B46" s="23">
        <v>22118415.093797535</v>
      </c>
      <c r="C46" s="23">
        <v>139599727.58813322</v>
      </c>
      <c r="D46" s="24" t="s">
        <v>10</v>
      </c>
    </row>
    <row r="49" spans="1:3" ht="30">
      <c r="A49" s="31" t="s">
        <v>113</v>
      </c>
      <c r="B49" s="68" t="s">
        <v>160</v>
      </c>
      <c r="C49" s="68" t="s">
        <v>162</v>
      </c>
    </row>
    <row r="50" spans="1:4" ht="15">
      <c r="A50" s="24">
        <v>15</v>
      </c>
      <c r="B50" s="23">
        <v>35376003.94507304</v>
      </c>
      <c r="C50" s="23">
        <v>72653987.4686867</v>
      </c>
      <c r="D50" s="24" t="s">
        <v>10</v>
      </c>
    </row>
    <row r="51" spans="1:4" ht="15">
      <c r="A51" s="24">
        <v>12</v>
      </c>
      <c r="B51" s="23">
        <v>35207651.67959545</v>
      </c>
      <c r="C51" s="23">
        <v>91669713.42426284</v>
      </c>
      <c r="D51" s="24" t="s">
        <v>10</v>
      </c>
    </row>
    <row r="52" spans="1:4" ht="15">
      <c r="A52" s="24">
        <v>10</v>
      </c>
      <c r="B52" s="23">
        <v>35098422.62479518</v>
      </c>
      <c r="C52" s="23">
        <v>107086300.08757676</v>
      </c>
      <c r="D52" s="24" t="s">
        <v>10</v>
      </c>
    </row>
    <row r="53" spans="1:4" ht="15">
      <c r="A53" s="24">
        <v>8</v>
      </c>
      <c r="B53" s="23">
        <v>34990819.87990271</v>
      </c>
      <c r="C53" s="23">
        <v>122859433.77202679</v>
      </c>
      <c r="D53" s="24" t="s">
        <v>10</v>
      </c>
    </row>
    <row r="54" spans="1:4" ht="15">
      <c r="A54" s="24">
        <v>6</v>
      </c>
      <c r="B54" s="23">
        <v>34883826.65703499</v>
      </c>
      <c r="C54" s="23">
        <v>139599727.58813322</v>
      </c>
      <c r="D54" s="24" t="s">
        <v>10</v>
      </c>
    </row>
    <row r="58" spans="1:3" ht="15">
      <c r="A58" s="31" t="s">
        <v>126</v>
      </c>
      <c r="B58" s="68" t="s">
        <v>161</v>
      </c>
      <c r="C58" s="68" t="s">
        <v>162</v>
      </c>
    </row>
    <row r="59" spans="1:3" ht="15">
      <c r="A59" s="32">
        <v>0.8</v>
      </c>
      <c r="B59" s="23">
        <v>19458672.305249106</v>
      </c>
      <c r="C59" s="23">
        <v>72653987.4686867</v>
      </c>
    </row>
    <row r="60" spans="1:3" ht="15">
      <c r="A60" s="32">
        <v>0.7</v>
      </c>
      <c r="B60" s="23">
        <v>20059139.150678497</v>
      </c>
      <c r="C60" s="23">
        <v>54802118.843988866</v>
      </c>
    </row>
    <row r="61" spans="1:3" ht="15">
      <c r="A61" s="32">
        <v>0.6</v>
      </c>
      <c r="B61" s="23">
        <v>20653910.129337832</v>
      </c>
      <c r="C61" s="23">
        <v>38025430</v>
      </c>
    </row>
    <row r="62" spans="1:3" ht="15">
      <c r="A62" s="32">
        <v>0.5</v>
      </c>
      <c r="B62" s="23">
        <v>21238420.716540724</v>
      </c>
      <c r="C62" s="23">
        <v>22982601</v>
      </c>
    </row>
    <row r="63" spans="1:3" ht="15">
      <c r="A63" s="32">
        <v>0.4</v>
      </c>
      <c r="B63" s="23">
        <v>21799390.56809737</v>
      </c>
      <c r="C63" s="23">
        <v>10435316</v>
      </c>
    </row>
    <row r="66" spans="1:3" ht="15">
      <c r="A66" s="31" t="s">
        <v>126</v>
      </c>
      <c r="B66" s="68" t="s">
        <v>160</v>
      </c>
      <c r="C66" s="68" t="s">
        <v>162</v>
      </c>
    </row>
    <row r="67" spans="1:3" ht="15">
      <c r="A67" s="32">
        <v>0.8</v>
      </c>
      <c r="B67" s="23">
        <v>35376003.94507304</v>
      </c>
      <c r="C67" s="23">
        <v>72653987.4686867</v>
      </c>
    </row>
    <row r="68" spans="1:3" ht="15">
      <c r="A68" s="32">
        <v>0.7</v>
      </c>
      <c r="B68" s="23">
        <v>35358445.82708957</v>
      </c>
      <c r="C68" s="23">
        <v>54802118.843988866</v>
      </c>
    </row>
    <row r="69" spans="1:3" ht="15">
      <c r="A69" s="32">
        <v>0.6</v>
      </c>
      <c r="B69" s="23">
        <v>35335192</v>
      </c>
      <c r="C69" s="23">
        <v>38025430</v>
      </c>
    </row>
    <row r="70" spans="1:3" ht="15">
      <c r="A70" s="32">
        <v>0.5</v>
      </c>
      <c r="B70" s="23">
        <v>35301677</v>
      </c>
      <c r="C70" s="23">
        <v>22982601</v>
      </c>
    </row>
    <row r="71" spans="1:3" ht="15">
      <c r="A71" s="32">
        <v>0.4</v>
      </c>
      <c r="B71" s="23">
        <v>35244622</v>
      </c>
      <c r="C71" s="23">
        <v>10435316</v>
      </c>
    </row>
    <row r="75" spans="1:3" ht="135">
      <c r="A75" s="31" t="s">
        <v>133</v>
      </c>
      <c r="B75" s="68" t="s">
        <v>161</v>
      </c>
      <c r="C75" s="68" t="s">
        <v>162</v>
      </c>
    </row>
    <row r="76" spans="1:3" ht="15">
      <c r="A76" s="24">
        <v>80</v>
      </c>
      <c r="B76" s="23">
        <v>19458672.305249106</v>
      </c>
      <c r="C76" s="23">
        <v>72653987.4686867</v>
      </c>
    </row>
    <row r="77" spans="1:3" ht="15">
      <c r="A77" s="24">
        <v>70</v>
      </c>
      <c r="B77" s="23">
        <v>16737196.775527835</v>
      </c>
      <c r="C77" s="23">
        <v>48810134.419806644</v>
      </c>
    </row>
    <row r="78" spans="1:3" ht="15">
      <c r="A78" s="24">
        <v>60</v>
      </c>
      <c r="B78" s="23">
        <v>14010025.379036507</v>
      </c>
      <c r="C78" s="23">
        <v>26041461.32250628</v>
      </c>
    </row>
    <row r="79" spans="1:3" ht="15">
      <c r="A79" s="24">
        <v>50</v>
      </c>
      <c r="B79" s="23">
        <v>11272593.591088729</v>
      </c>
      <c r="C79" s="23">
        <v>5006647.55140169</v>
      </c>
    </row>
    <row r="80" spans="1:3" ht="15">
      <c r="A80" s="24">
        <v>40</v>
      </c>
      <c r="B80" s="23">
        <v>8511621.06749472</v>
      </c>
      <c r="C80" s="23">
        <v>-13532621.832888454</v>
      </c>
    </row>
    <row r="84" spans="1:3" ht="135">
      <c r="A84" s="31" t="s">
        <v>133</v>
      </c>
      <c r="B84" s="68" t="s">
        <v>160</v>
      </c>
      <c r="C84" s="68" t="s">
        <v>162</v>
      </c>
    </row>
    <row r="85" spans="1:3" ht="15">
      <c r="A85" s="24">
        <v>80</v>
      </c>
      <c r="B85" s="23">
        <v>35376003.94507304</v>
      </c>
      <c r="C85" s="23">
        <v>72653987.4686867</v>
      </c>
    </row>
    <row r="86" spans="1:3" ht="15">
      <c r="A86" s="24">
        <v>70</v>
      </c>
      <c r="B86" s="23">
        <v>31036503.45193891</v>
      </c>
      <c r="C86" s="23">
        <v>48810134.419806644</v>
      </c>
    </row>
    <row r="87" spans="1:3" ht="15">
      <c r="A87" s="24">
        <v>60</v>
      </c>
      <c r="B87" s="23">
        <v>26691307.092034724</v>
      </c>
      <c r="C87" s="23">
        <v>26041461.32250628</v>
      </c>
    </row>
    <row r="88" spans="1:3" ht="15">
      <c r="A88" s="24">
        <v>50</v>
      </c>
      <c r="B88" s="23">
        <v>22335850.34067409</v>
      </c>
      <c r="C88" s="23">
        <v>5006647.55140169</v>
      </c>
    </row>
    <row r="89" spans="1:3" ht="15">
      <c r="A89" s="24">
        <v>40</v>
      </c>
      <c r="B89" s="23">
        <v>17956852.853667233</v>
      </c>
      <c r="C89" s="23">
        <v>-13532621.832888454</v>
      </c>
    </row>
  </sheetData>
  <sheetProtection password="E52D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nishant1.gupta@hsbc.co.in</dc:creator>
  <cp:keywords>INTERNAL</cp:keywords>
  <dc:description>INTERNAL</dc:description>
  <cp:lastModifiedBy>nishant gupta</cp:lastModifiedBy>
  <dcterms:created xsi:type="dcterms:W3CDTF">2020-06-13T16:38:52Z</dcterms:created>
  <dcterms:modified xsi:type="dcterms:W3CDTF">2020-07-29T09:34:49Z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INTERNAL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CLAINTERN</vt:lpwstr>
  </property>
</Properties>
</file>